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defaultThemeVersion="124226"/>
  <mc:AlternateContent xmlns:mc="http://schemas.openxmlformats.org/markup-compatibility/2006">
    <mc:Choice Requires="x15">
      <x15ac:absPath xmlns:x15ac="http://schemas.microsoft.com/office/spreadsheetml/2010/11/ac" url="D:\Umar - Procurement\Projects\Unicef\Tendering\"/>
    </mc:Choice>
  </mc:AlternateContent>
  <xr:revisionPtr revIDLastSave="0" documentId="13_ncr:1_{BBF8ED40-A729-43AB-BF1A-7ACE4E247B3F}" xr6:coauthVersionLast="47" xr6:coauthVersionMax="47" xr10:uidLastSave="{00000000-0000-0000-0000-000000000000}"/>
  <bookViews>
    <workbookView xWindow="-120" yWindow="-120" windowWidth="20730" windowHeight="11040" tabRatio="856" xr2:uid="{00000000-000D-0000-FFFF-FFFF00000000}"/>
  </bookViews>
  <sheets>
    <sheet name="BOQ For Quotation" sheetId="1" r:id="rId1"/>
    <sheet name="Plan " sheetId="4" r:id="rId2"/>
    <sheet name="Details WORK SHEET   " sheetId="2" r:id="rId3"/>
    <sheet name="Material  " sheetId="3" r:id="rId4"/>
  </sheets>
  <definedNames>
    <definedName name="_xlnm.Print_Area" localSheetId="0">'BOQ For Quotation'!$A$1:$F$56</definedName>
    <definedName name="_xlnm.Print_Area" localSheetId="2">'Details WORK SHEET   '!$A$1:$I$119</definedName>
    <definedName name="_xlnm.Print_Area" localSheetId="3">'Material  '!$A$1:$N$28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5" i="1" l="1"/>
  <c r="F54" i="1"/>
  <c r="F41" i="1"/>
  <c r="C25" i="3"/>
  <c r="C23" i="3"/>
  <c r="C24" i="3" s="1"/>
  <c r="F21" i="3"/>
  <c r="E21" i="3"/>
  <c r="B19" i="3"/>
  <c r="B18" i="3"/>
  <c r="B17" i="3"/>
  <c r="I14" i="3"/>
  <c r="F14" i="3"/>
  <c r="E14" i="3"/>
  <c r="H114" i="2"/>
  <c r="K111" i="2"/>
  <c r="H111" i="2"/>
  <c r="H109" i="2"/>
  <c r="H107" i="2"/>
  <c r="K107" i="2" s="1"/>
  <c r="K105" i="2"/>
  <c r="H103" i="2"/>
  <c r="K103" i="2" s="1"/>
  <c r="H101" i="2"/>
  <c r="H84" i="2"/>
  <c r="H83" i="2"/>
  <c r="H85" i="2" s="1"/>
  <c r="H79" i="2"/>
  <c r="H78" i="2"/>
  <c r="H80" i="2" s="1"/>
  <c r="E75" i="2"/>
  <c r="H75" i="2" s="1"/>
  <c r="H74" i="2"/>
  <c r="E73" i="2"/>
  <c r="H73" i="2" s="1"/>
  <c r="H70" i="2"/>
  <c r="K70" i="2" s="1"/>
  <c r="H69" i="2"/>
  <c r="K69" i="2" s="1"/>
  <c r="H68" i="2"/>
  <c r="K68" i="2" s="1"/>
  <c r="H64" i="2"/>
  <c r="H63" i="2"/>
  <c r="H65" i="2" s="1"/>
  <c r="C19" i="3" s="1"/>
  <c r="N19" i="3" s="1"/>
  <c r="N28" i="3" s="1"/>
  <c r="C23" i="1" s="1"/>
  <c r="H60" i="2"/>
  <c r="H61" i="2" s="1"/>
  <c r="I57" i="2"/>
  <c r="H56" i="2"/>
  <c r="H57" i="2" s="1"/>
  <c r="C17" i="3" s="1"/>
  <c r="L17" i="3" s="1"/>
  <c r="L28" i="3" s="1"/>
  <c r="C21" i="1" s="1"/>
  <c r="H55" i="2"/>
  <c r="H50" i="2"/>
  <c r="H49" i="2"/>
  <c r="H46" i="2"/>
  <c r="H45" i="2"/>
  <c r="H44" i="2"/>
  <c r="H43" i="2"/>
  <c r="H47" i="2" s="1"/>
  <c r="H42" i="2"/>
  <c r="H38" i="2"/>
  <c r="H37" i="2"/>
  <c r="H36" i="2"/>
  <c r="H35" i="2"/>
  <c r="H34" i="2"/>
  <c r="H31" i="2"/>
  <c r="H30" i="2"/>
  <c r="H32" i="2" s="1"/>
  <c r="H23" i="2"/>
  <c r="K23" i="2" s="1"/>
  <c r="E21" i="2"/>
  <c r="E22" i="2" s="1"/>
  <c r="H22" i="2" s="1"/>
  <c r="H18" i="2"/>
  <c r="H17" i="2"/>
  <c r="H16" i="2"/>
  <c r="H15" i="2"/>
  <c r="H14" i="2"/>
  <c r="H19" i="2" s="1"/>
  <c r="C9" i="3" s="1"/>
  <c r="H13" i="2"/>
  <c r="H10" i="2"/>
  <c r="H9" i="2"/>
  <c r="H8" i="2"/>
  <c r="H7" i="2"/>
  <c r="H6" i="2"/>
  <c r="H5" i="2"/>
  <c r="H11" i="2" s="1"/>
  <c r="C8" i="3" s="1"/>
  <c r="H51" i="2" l="1"/>
  <c r="H53" i="2" s="1"/>
  <c r="H39" i="2"/>
  <c r="K39" i="2" s="1"/>
  <c r="H71" i="2"/>
  <c r="C15" i="3" s="1"/>
  <c r="F9" i="3"/>
  <c r="E9" i="3"/>
  <c r="G9" i="3"/>
  <c r="K22" i="2"/>
  <c r="K24" i="2" s="1"/>
  <c r="C12" i="1"/>
  <c r="C13" i="3"/>
  <c r="K13" i="3" s="1"/>
  <c r="K28" i="3" s="1"/>
  <c r="C16" i="1" s="1"/>
  <c r="K32" i="2"/>
  <c r="K85" i="2"/>
  <c r="C22" i="3"/>
  <c r="K71" i="2"/>
  <c r="C18" i="3"/>
  <c r="M18" i="3" s="1"/>
  <c r="M28" i="3" s="1"/>
  <c r="C22" i="1" s="1"/>
  <c r="K61" i="2"/>
  <c r="H76" i="2"/>
  <c r="H81" i="2" s="1"/>
  <c r="K11" i="2"/>
  <c r="K65" i="2"/>
  <c r="K19" i="2"/>
  <c r="K57" i="2"/>
  <c r="H21" i="2"/>
  <c r="K21" i="2" s="1"/>
  <c r="K53" i="2" l="1"/>
  <c r="C10" i="3"/>
  <c r="I10" i="3" s="1"/>
  <c r="I28" i="3" s="1"/>
  <c r="C13" i="1"/>
  <c r="H22" i="3"/>
  <c r="F22" i="3"/>
  <c r="K81" i="2"/>
  <c r="C20" i="3"/>
  <c r="G10" i="3"/>
  <c r="G28" i="3" s="1"/>
  <c r="C15" i="1" s="1"/>
  <c r="F10" i="3"/>
  <c r="E10" i="3"/>
  <c r="H24" i="2"/>
  <c r="F20" i="3" l="1"/>
  <c r="E20" i="3"/>
  <c r="C11" i="3"/>
  <c r="H26" i="2"/>
  <c r="H27" i="2" s="1"/>
  <c r="H28" i="2" s="1"/>
  <c r="K28" i="2" l="1"/>
  <c r="K119" i="2" s="1"/>
  <c r="C12" i="3"/>
  <c r="J12" i="3" s="1"/>
  <c r="J28" i="3" s="1"/>
  <c r="C17" i="1" s="1"/>
  <c r="E11" i="3"/>
  <c r="E28" i="3" s="1"/>
  <c r="H11" i="3"/>
  <c r="H28" i="3" s="1"/>
  <c r="F11" i="3"/>
  <c r="F28" i="3" s="1"/>
  <c r="C11" i="1" s="1"/>
</calcChain>
</file>

<file path=xl/sharedStrings.xml><?xml version="1.0" encoding="utf-8"?>
<sst xmlns="http://schemas.openxmlformats.org/spreadsheetml/2006/main" count="301" uniqueCount="201">
  <si>
    <t>S #</t>
  </si>
  <si>
    <t>Description</t>
  </si>
  <si>
    <t>Unit</t>
  </si>
  <si>
    <t>No.</t>
  </si>
  <si>
    <t>L</t>
  </si>
  <si>
    <t>B</t>
  </si>
  <si>
    <t>H</t>
  </si>
  <si>
    <t>Qty</t>
  </si>
  <si>
    <t xml:space="preserve">Total </t>
  </si>
  <si>
    <t>CAPITAL COST OF    SCHEME</t>
  </si>
  <si>
    <t>S&gt;Nos</t>
  </si>
  <si>
    <t>DESCRIPTION</t>
  </si>
  <si>
    <t>CFT</t>
  </si>
  <si>
    <t>RFT</t>
  </si>
  <si>
    <t xml:space="preserve">Excavation in foundation of building  bridges and other structure i/c dag belling dressing refilling around structure with  excavated earth watering and ramming earth lead upto one chain and lift upto five feet  (S.I.No – 18-b / P-4) </t>
  </si>
  <si>
    <t xml:space="preserve">Cement concrete brick or stone ballast 1 1/2" to 2" gauge. (c) Ratio 1 : 5 : 10  (S.I.No –4 / P-05) </t>
  </si>
  <si>
    <t>Total</t>
  </si>
  <si>
    <t xml:space="preserve">Soiling Filling and whatering leveing </t>
  </si>
  <si>
    <t xml:space="preserve">Rcc work in all labour and material  except the cost of steel r/f and its labour for Bending and binding wire which will be paid separatey.This rate also i/c all kinds of forms moulds lifting shutterinhg curring rendering and finishing the exposed surface(a) R C Work In roof slab beams coloumns rafts lintels and other structure etc complete ratio 1:2:4 (S.I.NO.6-A P- 16 ) </t>
  </si>
  <si>
    <t>Total Amount</t>
  </si>
  <si>
    <t>Fabrication of  mild steel  r/f for c.,c i/c cutting  bending  dbinding laying in Position i/c removal of rust from bars (S.I.NO.8-E P-16)</t>
  </si>
  <si>
    <t>Total Steel KG</t>
  </si>
  <si>
    <t>P.KG</t>
  </si>
  <si>
    <t>P. CFT</t>
  </si>
  <si>
    <t>Total Soil Filling</t>
  </si>
  <si>
    <t>pacca brick work other than building including striking of joints upto 20 feet height in:(e) Cement sand mortar.1:6(S.I.No.07, P.No.22).</t>
  </si>
  <si>
    <t>D/d Door and windows open doors</t>
  </si>
  <si>
    <t xml:space="preserve">Windows </t>
  </si>
  <si>
    <t>DOORs</t>
  </si>
  <si>
    <t xml:space="preserve">D/d Brick work </t>
  </si>
  <si>
    <t>G.Total</t>
  </si>
  <si>
    <t>SFT</t>
  </si>
  <si>
    <t>P/L G.I Frame/Chokate Size 7”x2” Or 4 ½ x3” for Door using 20” Gauge including welded hinges i/c cost of  cement sand slurry of 1:6 cost of tolls and plants used  in making and fixing (S.I.No.29 / P-92)</t>
  </si>
  <si>
    <t>First class deodar wood  wrought joinery for doors and windows Fixed in position i/c chowkats holds fasts hings iron tower volts chocks cleats Handles  etc complete( Only shutters) (S.I.No.7, b / P-57)</t>
  </si>
  <si>
    <t>Cement plaster 1:4 about 20' hight ( 1/2" thick)</t>
  </si>
  <si>
    <t xml:space="preserve">Out Side Beam plaster </t>
  </si>
  <si>
    <t>D/d Plaster door and windows</t>
  </si>
  <si>
    <t>Total Plaster</t>
  </si>
  <si>
    <t xml:space="preserve">D/d Plaster work </t>
  </si>
  <si>
    <t>Cement pointing struck joints on walls ( 1:2)</t>
  </si>
  <si>
    <t>Providing and laying 1" thick topping cement concrete ( 1:2:4) I/c surface finishing and dividing into panels ( 2" th.)</t>
  </si>
  <si>
    <t>Primary coat of Chalk under distembering (S.I.No.23/ P-53)</t>
  </si>
  <si>
    <t>Distembering 3 coats (S.I.No.24/ P-53)</t>
  </si>
  <si>
    <t>Preparing sufance as  painting  Doors and Windows etc  (S.I.NO. 4c (ii) P- 67)</t>
  </si>
  <si>
    <t xml:space="preserve">Total Building </t>
  </si>
  <si>
    <t xml:space="preserve">Building Walls </t>
  </si>
  <si>
    <t>Plinth DPC Building</t>
  </si>
  <si>
    <t>Lintle 1:2:4 Cs  Building</t>
  </si>
  <si>
    <t>A</t>
  </si>
  <si>
    <t>Rate/unit(Rs) 2020</t>
  </si>
  <si>
    <t>KG</t>
  </si>
  <si>
    <t>AMOUNT</t>
  </si>
  <si>
    <t>QTY</t>
  </si>
  <si>
    <t>UNIT</t>
  </si>
  <si>
    <t>RATE</t>
  </si>
  <si>
    <t>BAGS</t>
  </si>
  <si>
    <t>NO</t>
  </si>
  <si>
    <t>CRUSH</t>
  </si>
  <si>
    <t>Clay(soil)</t>
  </si>
  <si>
    <t>Roof Tile</t>
  </si>
  <si>
    <t xml:space="preserve">PLUMBING &amp; PHE ITEMS </t>
  </si>
  <si>
    <t>TRANPORTATION</t>
  </si>
  <si>
    <t>LUMSUM</t>
  </si>
  <si>
    <t>SUB-TOTAL</t>
  </si>
  <si>
    <t xml:space="preserve">MATERIAL STATEMENT </t>
  </si>
  <si>
    <t>S.No</t>
  </si>
  <si>
    <t xml:space="preserve">Name of Item </t>
  </si>
  <si>
    <t xml:space="preserve">Qty: </t>
  </si>
  <si>
    <t>Cement                              P-Bags</t>
  </si>
  <si>
    <t>H-Sand                                     100 Cft</t>
  </si>
  <si>
    <t>Stone                                100 Cft</t>
  </si>
  <si>
    <t>Bajri                                                100 Cft</t>
  </si>
  <si>
    <t xml:space="preserve">Bricks                                                   %0 Nos </t>
  </si>
  <si>
    <t>Steel KG</t>
  </si>
  <si>
    <t xml:space="preserve">Soil </t>
  </si>
  <si>
    <t>Gridar</t>
  </si>
  <si>
    <t>TIRON</t>
  </si>
  <si>
    <t xml:space="preserve">Excavation in foundation of building  bridges and other structure i/c dag belling dressing refilling around structure with  excavated earth watering and ramming earth lead upto one chain and lift upto five feet  </t>
  </si>
  <si>
    <t xml:space="preserve">%CFT </t>
  </si>
  <si>
    <t xml:space="preserve">Cement concrete brick or stone ballast 1 1/2" to 2" gauge. (c) Ratio 1 : 5 : 10  </t>
  </si>
  <si>
    <t>%CFT</t>
  </si>
  <si>
    <t>Pacca brick work in groundfloor  in CS mortar 1:4</t>
  </si>
  <si>
    <t xml:space="preserve">P KG </t>
  </si>
  <si>
    <t>CWT Steel</t>
  </si>
  <si>
    <t>CWT</t>
  </si>
  <si>
    <t xml:space="preserve">Total KG Steel Used in building </t>
  </si>
  <si>
    <t>No</t>
  </si>
  <si>
    <t xml:space="preserve"> New Construction </t>
  </si>
  <si>
    <t>First class tile roofing consisting of 4" earth and 1" mud plaster with gobri leeping over 1/2" thick CS plaster 1:6 with 34 lbs of hot bitumen coating , sand blinded provided over 2 layers of tiles 12" x 6" x 1 1/4" laid in 1:6 CS with 1/2" thick sandwiched layer of 1:6 cement pointing underside of tiles complete including curing etc (S.Item No:2 P-32)</t>
  </si>
  <si>
    <t>Erecting rolled steel beams or old rails in roof etc. erection and fixing in position</t>
  </si>
  <si>
    <t>Total Gridar</t>
  </si>
  <si>
    <t xml:space="preserve"> 2" x 2" T Iron @ 1' c /c  in shorter direction</t>
  </si>
  <si>
    <t>Total Tiron</t>
  </si>
  <si>
    <t>Total Labour</t>
  </si>
  <si>
    <t xml:space="preserve">Roof tile  12''x6'' </t>
  </si>
  <si>
    <t>Guarder 4''x8'' per foot 2.5 KG</t>
  </si>
  <si>
    <t xml:space="preserve">Stone 2'' </t>
  </si>
  <si>
    <t>Excavation in foundation</t>
  </si>
  <si>
    <t>Cement concrete brick or stone ballast</t>
  </si>
  <si>
    <t xml:space="preserve">Rcc work in all labour </t>
  </si>
  <si>
    <t xml:space="preserve">Brick work Masonary </t>
  </si>
  <si>
    <t xml:space="preserve">Cement plaster 1:4 about </t>
  </si>
  <si>
    <t>Providing and laying 2" thick topping cement concrete ( 1:2:4) I/c surface finishing and dividing into panels ( 2" th.)</t>
  </si>
  <si>
    <t>Flooring 1:2:4 CC</t>
  </si>
  <si>
    <t>First class tile roofing i/c Tiron Fixing Complet labour work.</t>
  </si>
  <si>
    <t>LABOUR WORK ITEMS</t>
  </si>
  <si>
    <t>Stair</t>
  </si>
  <si>
    <t>Class room 1,2,Gridar</t>
  </si>
  <si>
    <t xml:space="preserve">Toilets </t>
  </si>
  <si>
    <t>PART-C: Internal Public Health Items: Plumbing &amp; Sanitary</t>
  </si>
  <si>
    <t>P/F squating type white glazed earth were wash down W.C pan i/c the cost of flushing cistern with internal fitting and flush pipe with bend &amp; making requisite number of holes in walls plinths &amp; floor for pipe connection and making good in ceent concrete 1:2:4
W.C Pan of not less than 23" clear opening between flushing rims and 3 gallons flushing tank with 4" dia C.I trap (S.I No. 1 Vol-III, Part V-B, P-1)</t>
  </si>
  <si>
    <t>WC</t>
  </si>
  <si>
    <t>P/F 22” x 16” lavatory basin in white glazed ware complete with and i.c the cost of W.I  or C.I cantilever brackets 6” built into walls panited etc complete (SI No: 12    /P-4)</t>
  </si>
  <si>
    <t>Wash Basin</t>
  </si>
  <si>
    <t>Each</t>
  </si>
  <si>
    <t>PPR water pipes PN-20 (for cold and hot water),conforming to DIN 8077-78, I/c all fittings , cutting, jointing, making holes in concrete or masonry and then repairing holes, supports and hangers etc. of approved make of the following diameters. (N.S)</t>
  </si>
  <si>
    <t>PPR Pipe</t>
  </si>
  <si>
    <t xml:space="preserve">/F uPVC Soil Vent pipe of following dia  including rubber ring/solvent cement fittings, jointing, cutting, and breaking concrete/masonry and then making it good, applying painting,   i.e., elbows, tee etc with accessories (N.S)
</t>
  </si>
  <si>
    <t>PVC U pipe 4''</t>
  </si>
  <si>
    <t>Supplying &amp; fixing fibre glass tank of approved quality and design and wall thickness as specified I/c cost of nuts, bolts, fixing in plateform of cement concrete 1:3:6 and making connection for inlet &amp; outlet &amp; overflow pipes etc., complete (S.I No-3, Chap-8, P-21)</t>
  </si>
  <si>
    <t>Providing, fixing, installing &amp; commissioning of monoblock centrifugal pump of required head and power (2 kW)</t>
  </si>
  <si>
    <t>P/Fixing 40 ft Boring 2'' dia pipe with filter etc.</t>
  </si>
  <si>
    <t>P/Fixing Master bib cock  etc.</t>
  </si>
  <si>
    <t>Bib Cock</t>
  </si>
  <si>
    <t>Toilets Plunmbing Labour</t>
  </si>
  <si>
    <t xml:space="preserve">MATERIAL </t>
  </si>
  <si>
    <t>G TOTAL</t>
  </si>
  <si>
    <t xml:space="preserve">Toiles </t>
  </si>
  <si>
    <t xml:space="preserve">Septic Tank </t>
  </si>
  <si>
    <t xml:space="preserve"> Long Walls </t>
  </si>
  <si>
    <t xml:space="preserve">  Short Walls</t>
  </si>
  <si>
    <t xml:space="preserve">Toilet  Long Walls </t>
  </si>
  <si>
    <t>Class room Floor</t>
  </si>
  <si>
    <t xml:space="preserve">Rooms </t>
  </si>
  <si>
    <t xml:space="preserve"> Rooms Short Walls </t>
  </si>
  <si>
    <t>P CFT</t>
  </si>
  <si>
    <t xml:space="preserve"> Toilet Short Walls </t>
  </si>
  <si>
    <t xml:space="preserve"> Toilet  Short Walls </t>
  </si>
  <si>
    <t xml:space="preserve">Total Brick Work </t>
  </si>
  <si>
    <t xml:space="preserve">TOILET  Inculding spectic tank </t>
  </si>
  <si>
    <t xml:space="preserve">providing and fixing /Chokate Size 7”x2” Or 4 ½ x3” for wooden door </t>
  </si>
  <si>
    <t xml:space="preserve">nos </t>
  </si>
  <si>
    <t>Door class rooms 3.5x7'</t>
  </si>
  <si>
    <t>Windows 3x4'</t>
  </si>
  <si>
    <t>Rooms</t>
  </si>
  <si>
    <t xml:space="preserve"> CAPITAL COST OF SCHEME (SCHOOL)</t>
  </si>
  <si>
    <t>nos</t>
  </si>
  <si>
    <t xml:space="preserve">Room Plan </t>
  </si>
  <si>
    <t xml:space="preserve"> </t>
  </si>
  <si>
    <t xml:space="preserve">Applying Weather resistant  paint coating such as ICI weather sheet sheild ,Berger weather coat or equivalent to  exterior   walls or ceiling including supplying all materials ,lobour scaffolding and removel and removel of debris etc  with scoffoldings                                            </t>
  </si>
  <si>
    <t>RCC 1:2:4 Cs  Shades for doors and windows</t>
  </si>
  <si>
    <t>Foundation &amp; Super structure  pacca brick work other than building including striking of joints upto 20 feet height in:(e) Cement sand mortar.1:6.</t>
  </si>
  <si>
    <t xml:space="preserve">washrooms </t>
  </si>
  <si>
    <t xml:space="preserve">Ramp </t>
  </si>
  <si>
    <t>Toilet</t>
  </si>
  <si>
    <t>4''x4</t>
  </si>
  <si>
    <t xml:space="preserve">provsion of water in washrooms and wash stations   i-e installation of motor pump or hand pump where suitable including boring </t>
  </si>
  <si>
    <t xml:space="preserve">Installation of solar pannel with two ceilling fans i-e royal fan with complete fittings </t>
  </si>
  <si>
    <t xml:space="preserve">provision of water </t>
  </si>
  <si>
    <t>Door wash room  2.5x7'</t>
  </si>
  <si>
    <t xml:space="preserve">LCS school work details </t>
  </si>
  <si>
    <t xml:space="preserve">RATE </t>
  </si>
  <si>
    <t xml:space="preserve">Applying  distembering ,oil paint Weather resistant   paint  coating such as  ICI weather sheet sheild ,Berger weather coat or equivalent to  exterior and interior walls or ceiling   door windows including supplying all materials ,lobour scaffolding and removel and removel of debris etc  with scoffoldings            </t>
  </si>
  <si>
    <t xml:space="preserve">Amount </t>
  </si>
  <si>
    <t>SUPER STRUCTURE UP TO DPCSuper structure  concrete block work other than building including striking of joints upto 20 feet height in:(e) Cement sand mortar.1:6.</t>
  </si>
  <si>
    <t>Total  concret block work</t>
  </si>
  <si>
    <t xml:space="preserve">Each </t>
  </si>
  <si>
    <t xml:space="preserve">Installation of solar pannel with two ceiling fan complete with all respect </t>
  </si>
  <si>
    <t xml:space="preserve">Mud palsater thick 4 inches </t>
  </si>
  <si>
    <t xml:space="preserve"> T Iron @ 2" x 2"1' c /c  900 gram</t>
  </si>
  <si>
    <t xml:space="preserve">Wash station with complete in all respect </t>
  </si>
  <si>
    <t xml:space="preserve">concrete block for walls </t>
  </si>
  <si>
    <t xml:space="preserve">SAND   for all requied work  palster, flooring brick massonary,block massonary ,rcc shades ,plinth beam ,RCC lintels , ect according to the engineer incharge </t>
  </si>
  <si>
    <t xml:space="preserve">CEMENT for all requied work  palster, flooring brick massonary,block massonary ,rcc shades ,plinth beam ,RCC lintels , ect according to the engineer incharge </t>
  </si>
  <si>
    <t xml:space="preserve">Door 3.5*7  with wooden  frame </t>
  </si>
  <si>
    <t xml:space="preserve">Doors 3.5*with wooden with frame </t>
  </si>
  <si>
    <t>windows  with wooden  frame and steel grills 3.5*4</t>
  </si>
  <si>
    <t xml:space="preserve"> TOILETS item WC Medium </t>
  </si>
  <si>
    <t xml:space="preserve">TOILETS item comode </t>
  </si>
  <si>
    <t xml:space="preserve">Steel Bar  4/8 no: bars for plinth beam and 3/8  no: for lintels and sheds </t>
  </si>
  <si>
    <t xml:space="preserve">lum sum </t>
  </si>
  <si>
    <t>each</t>
  </si>
  <si>
    <t xml:space="preserve">Applyling distembering, wheather sheet oil paint </t>
  </si>
  <si>
    <t xml:space="preserve">Unforeseen work / extra work found </t>
  </si>
  <si>
    <t>Rooms inner side plaster</t>
  </si>
  <si>
    <t>Toilets inner side plaster</t>
  </si>
  <si>
    <t xml:space="preserve">BRICKS  bricks for  all requied work  such as ,  brick massonary for foundation ,ramps , etc according to the engineer incharge       </t>
  </si>
  <si>
    <t xml:space="preserve">fixing of sign board  on wall 12''*12'' with  complete in  all respect  </t>
  </si>
  <si>
    <t xml:space="preserve">PURPOSED ESTIMATION OF 2 class rooms size 20x16  2 Toilet size 4x4  with SEPTICK TANK   DETAILS </t>
  </si>
  <si>
    <t>providing and fixing of Water tank 700 liters</t>
  </si>
  <si>
    <t>lumsum</t>
  </si>
  <si>
    <t xml:space="preserve">lumsum </t>
  </si>
  <si>
    <t xml:space="preserve">lumsum </t>
  </si>
  <si>
    <t xml:space="preserve">lumsum </t>
  </si>
  <si>
    <t>wooden windows with steel gril</t>
  </si>
  <si>
    <t xml:space="preserve"> wooden Doors with frame /chokat for washroom </t>
  </si>
  <si>
    <t>wooden Doors with chokat</t>
  </si>
  <si>
    <t>Providing and installtion of sign board size 9"x9"</t>
  </si>
  <si>
    <t>installation of and fixing of steel handrails  for   ramp in gauge 16 complete in with all respects</t>
  </si>
  <si>
    <t>installation and fixing of water tank master 700 liters</t>
  </si>
  <si>
    <t xml:space="preserve">Installation of Ramp hand rails of steel gauge 16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</si>
</sst>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_);_(* \(#,##0.0\);_(* &quot;-&quot;??_);_(@_)"/>
    <numFmt numFmtId="165" formatCode="_(* #,##0_);_(* \(#,##0\);_(* &quot;-&quot;??_);_(@_)"/>
  </numFmts>
  <fonts count="27" x14ac:knownFonts="1">
    <font>
      <sz val="11"/>
      <name val="Calibri"/>
    </font>
    <font>
      <sz val="11"/>
      <color rgb="FF000000"/>
      <name val="Calibri"/>
    </font>
    <font>
      <sz val="10"/>
      <name val="Arial"/>
    </font>
    <font>
      <b/>
      <sz val="14"/>
      <name val="Arial"/>
    </font>
    <font>
      <sz val="10"/>
      <color rgb="FF000000"/>
      <name val="Calibri"/>
    </font>
    <font>
      <sz val="14"/>
      <name val="Arial"/>
    </font>
    <font>
      <sz val="16"/>
      <name val="Arial"/>
    </font>
    <font>
      <b/>
      <sz val="10"/>
      <name val="Arial"/>
    </font>
    <font>
      <sz val="14"/>
      <color rgb="FF000000"/>
      <name val="Calibri"/>
    </font>
    <font>
      <b/>
      <sz val="16"/>
      <name val="Arial"/>
    </font>
    <font>
      <b/>
      <sz val="22"/>
      <color rgb="FF000000"/>
      <name val="Calibri"/>
    </font>
    <font>
      <b/>
      <sz val="18"/>
      <name val="Arial"/>
    </font>
    <font>
      <b/>
      <sz val="16"/>
      <color rgb="FF000000"/>
      <name val="Calibri"/>
    </font>
    <font>
      <b/>
      <sz val="12"/>
      <color rgb="FF000000"/>
      <name val="Calibri"/>
    </font>
    <font>
      <sz val="12"/>
      <color rgb="FF000000"/>
      <name val="Calibri"/>
    </font>
    <font>
      <b/>
      <sz val="20"/>
      <name val="Arial"/>
    </font>
    <font>
      <b/>
      <sz val="20"/>
      <color rgb="FF000000"/>
      <name val="Calibri"/>
    </font>
    <font>
      <sz val="20"/>
      <name val="Arial"/>
    </font>
    <font>
      <b/>
      <sz val="16"/>
      <color rgb="FF000000"/>
      <name val="Arial"/>
    </font>
    <font>
      <b/>
      <sz val="20"/>
      <color rgb="FF000000"/>
      <name val="Arial"/>
    </font>
    <font>
      <b/>
      <sz val="22"/>
      <name val="Arial"/>
    </font>
    <font>
      <b/>
      <sz val="18"/>
      <color rgb="FF000000"/>
      <name val="Calibri"/>
    </font>
    <font>
      <b/>
      <u val="double"/>
      <sz val="15"/>
      <color rgb="FF000000"/>
      <name val="Calibri"/>
    </font>
    <font>
      <b/>
      <sz val="12"/>
      <name val="Arial"/>
    </font>
    <font>
      <b/>
      <sz val="12"/>
      <color rgb="FF000000"/>
      <name val="Arial"/>
    </font>
    <font>
      <b/>
      <sz val="11"/>
      <color rgb="FF000000"/>
      <name val="Calibri"/>
    </font>
    <font>
      <b/>
      <sz val="10"/>
      <color rgb="FF000000"/>
      <name val="Cambria"/>
    </font>
  </fonts>
  <fills count="7">
    <fill>
      <patternFill patternType="none"/>
    </fill>
    <fill>
      <patternFill patternType="gray125"/>
    </fill>
    <fill>
      <patternFill patternType="solid">
        <fgColor rgb="FF568FD4"/>
        <bgColor indexed="64"/>
      </patternFill>
    </fill>
    <fill>
      <patternFill patternType="solid">
        <fgColor rgb="FFF2DCDB"/>
        <bgColor indexed="64"/>
      </patternFill>
    </fill>
    <fill>
      <patternFill patternType="solid">
        <fgColor rgb="FFFFFF00"/>
        <bgColor indexed="64"/>
      </patternFill>
    </fill>
    <fill>
      <patternFill patternType="solid">
        <fgColor rgb="FF8EB4E2"/>
        <bgColor indexed="64"/>
      </patternFill>
    </fill>
    <fill>
      <patternFill patternType="solid">
        <fgColor rgb="FFC6D9F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3">
    <xf numFmtId="0" fontId="0" fillId="0" borderId="0">
      <alignment vertical="center"/>
    </xf>
    <xf numFmtId="0" fontId="2" fillId="0" borderId="0">
      <protection locked="0"/>
    </xf>
    <xf numFmtId="43" fontId="2" fillId="0" borderId="0">
      <alignment vertical="top"/>
      <protection locked="0"/>
    </xf>
  </cellStyleXfs>
  <cellXfs count="153">
    <xf numFmtId="0" fontId="0" fillId="0" borderId="0" xfId="0">
      <alignment vertical="center"/>
    </xf>
    <xf numFmtId="0" fontId="1" fillId="0" borderId="0" xfId="0" applyFont="1" applyAlignment="1"/>
    <xf numFmtId="0" fontId="2" fillId="0" borderId="0" xfId="1" applyProtection="1"/>
    <xf numFmtId="0" fontId="4" fillId="0" borderId="0" xfId="0" applyFont="1" applyAlignment="1"/>
    <xf numFmtId="0" fontId="7" fillId="0" borderId="0" xfId="1" applyFont="1" applyProtection="1"/>
    <xf numFmtId="0" fontId="5" fillId="0" borderId="1" xfId="1" applyFont="1" applyBorder="1" applyProtection="1"/>
    <xf numFmtId="0" fontId="3" fillId="0" borderId="2" xfId="1" applyFont="1" applyBorder="1" applyAlignment="1" applyProtection="1">
      <alignment horizontal="center"/>
    </xf>
    <xf numFmtId="0" fontId="3" fillId="0" borderId="1" xfId="1" applyFont="1" applyBorder="1" applyAlignment="1" applyProtection="1">
      <alignment horizontal="center"/>
    </xf>
    <xf numFmtId="0" fontId="3" fillId="3" borderId="2" xfId="1" applyFont="1" applyFill="1" applyBorder="1" applyProtection="1"/>
    <xf numFmtId="0" fontId="5" fillId="0" borderId="1" xfId="1" applyFont="1" applyBorder="1" applyAlignment="1" applyProtection="1">
      <alignment horizontal="center" vertical="center"/>
    </xf>
    <xf numFmtId="0" fontId="5" fillId="0" borderId="2" xfId="1" applyFont="1" applyBorder="1" applyAlignment="1" applyProtection="1">
      <alignment vertical="center" wrapText="1"/>
    </xf>
    <xf numFmtId="0" fontId="5" fillId="0" borderId="1" xfId="1" applyFont="1" applyBorder="1" applyAlignment="1" applyProtection="1">
      <alignment horizontal="center"/>
    </xf>
    <xf numFmtId="0" fontId="5" fillId="0" borderId="2" xfId="1" applyFont="1" applyBorder="1" applyAlignment="1" applyProtection="1">
      <alignment wrapText="1"/>
    </xf>
    <xf numFmtId="0" fontId="5" fillId="0" borderId="2" xfId="1" applyFont="1" applyBorder="1" applyProtection="1"/>
    <xf numFmtId="0" fontId="5" fillId="0" borderId="3" xfId="1" applyFont="1" applyBorder="1" applyAlignment="1" applyProtection="1">
      <alignment horizontal="center" vertical="center" wrapText="1"/>
    </xf>
    <xf numFmtId="0" fontId="9" fillId="0" borderId="1" xfId="1" applyFont="1" applyBorder="1" applyAlignment="1" applyProtection="1">
      <alignment horizontal="center"/>
    </xf>
    <xf numFmtId="0" fontId="5" fillId="4" borderId="2" xfId="1" applyFont="1" applyFill="1" applyBorder="1" applyAlignment="1" applyProtection="1">
      <alignment wrapText="1"/>
    </xf>
    <xf numFmtId="0" fontId="9" fillId="0" borderId="3" xfId="1" applyFont="1" applyBorder="1" applyAlignment="1" applyProtection="1">
      <alignment horizontal="center"/>
    </xf>
    <xf numFmtId="0" fontId="3" fillId="3" borderId="2" xfId="1" applyFont="1" applyFill="1" applyBorder="1" applyAlignment="1" applyProtection="1">
      <alignment wrapText="1"/>
    </xf>
    <xf numFmtId="0" fontId="5" fillId="0" borderId="3" xfId="1" applyFont="1" applyBorder="1" applyAlignment="1" applyProtection="1">
      <alignment horizontal="center"/>
    </xf>
    <xf numFmtId="0" fontId="5" fillId="0" borderId="1" xfId="1" applyFont="1" applyBorder="1" applyAlignment="1" applyProtection="1">
      <alignment vertical="center" wrapText="1"/>
    </xf>
    <xf numFmtId="0" fontId="5" fillId="0" borderId="4" xfId="1" applyFont="1" applyBorder="1" applyAlignment="1" applyProtection="1">
      <alignment horizontal="center"/>
    </xf>
    <xf numFmtId="0" fontId="5" fillId="0" borderId="4" xfId="1" applyFont="1" applyBorder="1" applyAlignment="1" applyProtection="1">
      <alignment wrapText="1"/>
    </xf>
    <xf numFmtId="0" fontId="3" fillId="0" borderId="4" xfId="1" applyFont="1" applyBorder="1" applyAlignment="1" applyProtection="1">
      <alignment wrapText="1"/>
    </xf>
    <xf numFmtId="0" fontId="5" fillId="0" borderId="4" xfId="1" applyFont="1" applyBorder="1" applyProtection="1"/>
    <xf numFmtId="3" fontId="1" fillId="0" borderId="0" xfId="0" applyNumberFormat="1" applyFont="1" applyAlignment="1"/>
    <xf numFmtId="0" fontId="5" fillId="0" borderId="0" xfId="0" applyFont="1" applyAlignment="1"/>
    <xf numFmtId="0" fontId="11" fillId="6" borderId="7" xfId="0" applyFont="1" applyFill="1" applyBorder="1" applyAlignment="1">
      <alignment horizontal="center" vertical="center"/>
    </xf>
    <xf numFmtId="0" fontId="11" fillId="6" borderId="8" xfId="0" applyFont="1" applyFill="1" applyBorder="1" applyAlignment="1">
      <alignment horizontal="center" vertical="center"/>
    </xf>
    <xf numFmtId="0" fontId="11" fillId="0" borderId="9" xfId="0" applyFont="1" applyBorder="1" applyAlignment="1">
      <alignment horizontal="center" vertical="center" wrapText="1"/>
    </xf>
    <xf numFmtId="0" fontId="3" fillId="6" borderId="1" xfId="0" applyFont="1" applyFill="1" applyBorder="1">
      <alignment vertical="center"/>
    </xf>
    <xf numFmtId="0" fontId="5" fillId="0" borderId="1" xfId="0" applyFont="1" applyBorder="1" applyAlignment="1"/>
    <xf numFmtId="0" fontId="5" fillId="0" borderId="11" xfId="0" applyFont="1" applyBorder="1" applyAlignment="1"/>
    <xf numFmtId="0" fontId="3" fillId="0" borderId="1" xfId="0" applyFont="1" applyBorder="1" applyAlignment="1"/>
    <xf numFmtId="0" fontId="9" fillId="6" borderId="12" xfId="0" applyFont="1" applyFill="1" applyBorder="1" applyAlignment="1">
      <alignment horizontal="center" vertical="center"/>
    </xf>
    <xf numFmtId="0" fontId="12" fillId="0" borderId="13" xfId="0" applyFont="1" applyBorder="1" applyAlignment="1">
      <alignment horizontal="left" vertical="center" wrapText="1"/>
    </xf>
    <xf numFmtId="0" fontId="12" fillId="0" borderId="3" xfId="0" applyFont="1" applyBorder="1" applyAlignment="1">
      <alignment horizontal="center" vertical="center" wrapText="1"/>
    </xf>
    <xf numFmtId="0" fontId="12" fillId="0" borderId="14" xfId="0" applyFont="1" applyBorder="1" applyAlignment="1">
      <alignment horizontal="center" vertical="center" wrapText="1"/>
    </xf>
    <xf numFmtId="0" fontId="13" fillId="0" borderId="1" xfId="0" applyFont="1" applyBorder="1" applyAlignment="1">
      <alignment vertical="top" wrapText="1"/>
    </xf>
    <xf numFmtId="0" fontId="14" fillId="0" borderId="0" xfId="0" applyFont="1" applyAlignment="1">
      <alignment vertical="top" wrapText="1"/>
    </xf>
    <xf numFmtId="0" fontId="9" fillId="6" borderId="1" xfId="0" applyFont="1" applyFill="1" applyBorder="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12" fillId="0" borderId="11" xfId="0" applyFont="1" applyBorder="1" applyAlignment="1">
      <alignment horizontal="center" vertical="center" wrapText="1"/>
    </xf>
    <xf numFmtId="0" fontId="9" fillId="6" borderId="15" xfId="0" applyFont="1" applyFill="1" applyBorder="1" applyAlignment="1">
      <alignment horizontal="center" vertical="center"/>
    </xf>
    <xf numFmtId="0" fontId="12" fillId="0" borderId="16" xfId="0" applyFont="1" applyBorder="1" applyAlignment="1">
      <alignment horizontal="center" vertical="center" wrapText="1"/>
    </xf>
    <xf numFmtId="0" fontId="12" fillId="0" borderId="16" xfId="0" applyFont="1" applyBorder="1" applyAlignment="1">
      <alignment horizontal="left" vertical="center" wrapText="1"/>
    </xf>
    <xf numFmtId="0" fontId="12" fillId="0" borderId="0" xfId="0" applyFont="1" applyAlignment="1">
      <alignment horizontal="center" vertical="center" wrapText="1"/>
    </xf>
    <xf numFmtId="0" fontId="9" fillId="6" borderId="17" xfId="0" applyFont="1" applyFill="1" applyBorder="1" applyAlignment="1">
      <alignment horizontal="center" vertical="center"/>
    </xf>
    <xf numFmtId="0" fontId="15" fillId="0" borderId="16" xfId="0" applyFont="1" applyBorder="1" applyAlignment="1">
      <alignment horizontal="center" vertical="center"/>
    </xf>
    <xf numFmtId="2" fontId="16" fillId="0" borderId="0" xfId="0" applyNumberFormat="1" applyFont="1" applyAlignment="1">
      <alignment horizontal="center" vertical="center"/>
    </xf>
    <xf numFmtId="0" fontId="3" fillId="0" borderId="1" xfId="0" applyFont="1" applyBorder="1">
      <alignment vertical="center"/>
    </xf>
    <xf numFmtId="0" fontId="9" fillId="6" borderId="10" xfId="0" applyFont="1" applyFill="1" applyBorder="1" applyAlignment="1">
      <alignment horizontal="center" vertical="center"/>
    </xf>
    <xf numFmtId="0" fontId="17" fillId="0" borderId="0" xfId="0" applyFont="1" applyAlignment="1"/>
    <xf numFmtId="0" fontId="15" fillId="6" borderId="10" xfId="0" applyFont="1" applyFill="1" applyBorder="1" applyAlignment="1">
      <alignment horizontal="center" vertical="center"/>
    </xf>
    <xf numFmtId="2" fontId="16" fillId="0" borderId="11" xfId="0" applyNumberFormat="1" applyFont="1" applyBorder="1" applyAlignment="1">
      <alignment horizontal="center" vertical="center"/>
    </xf>
    <xf numFmtId="0" fontId="15" fillId="0" borderId="1" xfId="0" applyFont="1" applyBorder="1">
      <alignment vertical="center"/>
    </xf>
    <xf numFmtId="0" fontId="9" fillId="0" borderId="16" xfId="0" applyFont="1" applyBorder="1" applyAlignment="1">
      <alignment horizontal="left" vertical="center" wrapText="1"/>
    </xf>
    <xf numFmtId="0" fontId="9" fillId="0" borderId="16" xfId="0" applyFont="1" applyBorder="1" applyAlignment="1">
      <alignment horizontal="center" vertical="center"/>
    </xf>
    <xf numFmtId="2" fontId="12" fillId="0" borderId="11" xfId="0" applyNumberFormat="1" applyFont="1" applyBorder="1" applyAlignment="1">
      <alignment horizontal="center" vertical="center"/>
    </xf>
    <xf numFmtId="0" fontId="9" fillId="0" borderId="16" xfId="0" applyFont="1" applyBorder="1" applyAlignment="1">
      <alignment horizontal="left" vertical="center"/>
    </xf>
    <xf numFmtId="0" fontId="9" fillId="0" borderId="16" xfId="0" applyFont="1" applyBorder="1" applyAlignment="1">
      <alignment horizontal="center" vertical="top" wrapText="1"/>
    </xf>
    <xf numFmtId="0" fontId="15" fillId="0" borderId="1" xfId="0" applyFont="1" applyBorder="1" applyAlignment="1"/>
    <xf numFmtId="0" fontId="18" fillId="0" borderId="1" xfId="0" applyFont="1" applyBorder="1" applyAlignment="1">
      <alignment horizontal="left" vertical="center" wrapText="1"/>
    </xf>
    <xf numFmtId="0" fontId="9" fillId="0" borderId="1" xfId="0" applyFont="1" applyBorder="1" applyAlignment="1">
      <alignment horizontal="center" vertical="center"/>
    </xf>
    <xf numFmtId="0" fontId="9" fillId="0" borderId="11" xfId="0" applyFont="1" applyBorder="1" applyAlignment="1">
      <alignment horizontal="center" vertical="center"/>
    </xf>
    <xf numFmtId="0" fontId="19" fillId="0" borderId="1" xfId="0" applyFont="1" applyBorder="1" applyAlignment="1">
      <alignment horizontal="center" vertical="center" wrapText="1"/>
    </xf>
    <xf numFmtId="0" fontId="15" fillId="0" borderId="1" xfId="0" applyFont="1" applyBorder="1" applyAlignment="1">
      <alignment horizontal="center" vertical="center"/>
    </xf>
    <xf numFmtId="0" fontId="15" fillId="0" borderId="11" xfId="0" applyFont="1" applyBorder="1" applyAlignment="1">
      <alignment horizontal="center" vertical="center"/>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12" fillId="4" borderId="1" xfId="0" applyFont="1" applyFill="1" applyBorder="1" applyAlignment="1">
      <alignment horizontal="left" vertical="center" wrapText="1"/>
    </xf>
    <xf numFmtId="0" fontId="6" fillId="0" borderId="16" xfId="0" applyFont="1" applyBorder="1" applyAlignment="1">
      <alignment horizontal="center" vertical="center"/>
    </xf>
    <xf numFmtId="43" fontId="5" fillId="0" borderId="0" xfId="0" applyNumberFormat="1" applyFont="1" applyAlignment="1"/>
    <xf numFmtId="0" fontId="9" fillId="0" borderId="1" xfId="0" applyFont="1" applyBorder="1" applyAlignment="1">
      <alignment horizontal="left" vertical="center" wrapText="1"/>
    </xf>
    <xf numFmtId="0" fontId="15" fillId="6" borderId="1" xfId="0" applyFont="1" applyFill="1" applyBorder="1" applyAlignment="1">
      <alignment horizontal="center" vertical="center"/>
    </xf>
    <xf numFmtId="0" fontId="16" fillId="0" borderId="1" xfId="0" applyFont="1" applyBorder="1" applyAlignment="1">
      <alignment horizontal="center" vertical="center"/>
    </xf>
    <xf numFmtId="0" fontId="16" fillId="0" borderId="11" xfId="0" applyFont="1" applyBorder="1" applyAlignment="1">
      <alignment horizontal="center" vertical="center"/>
    </xf>
    <xf numFmtId="0" fontId="12" fillId="0" borderId="1" xfId="0" applyFont="1" applyBorder="1" applyAlignment="1">
      <alignment horizontal="center" vertical="center"/>
    </xf>
    <xf numFmtId="0" fontId="12" fillId="0" borderId="11" xfId="0" applyFont="1" applyBorder="1" applyAlignment="1">
      <alignment horizontal="center" vertical="center"/>
    </xf>
    <xf numFmtId="0" fontId="1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1" xfId="0" applyFont="1" applyBorder="1" applyAlignment="1">
      <alignment horizontal="center" vertical="center"/>
    </xf>
    <xf numFmtId="0" fontId="20" fillId="0" borderId="11" xfId="0" applyFont="1" applyBorder="1" applyAlignment="1">
      <alignment horizontal="center" vertical="center"/>
    </xf>
    <xf numFmtId="2" fontId="10" fillId="0" borderId="11" xfId="0" applyNumberFormat="1" applyFont="1" applyBorder="1" applyAlignment="1">
      <alignment horizontal="center" vertical="center"/>
    </xf>
    <xf numFmtId="2" fontId="10" fillId="0" borderId="4" xfId="0" applyNumberFormat="1" applyFont="1" applyBorder="1" applyAlignment="1">
      <alignment horizontal="center" vertical="center"/>
    </xf>
    <xf numFmtId="0" fontId="19" fillId="0" borderId="1" xfId="0" applyFont="1" applyBorder="1" applyAlignment="1">
      <alignment vertical="top" wrapText="1"/>
    </xf>
    <xf numFmtId="2" fontId="10" fillId="0" borderId="0" xfId="0" applyNumberFormat="1" applyFont="1" applyAlignment="1">
      <alignment horizontal="center" vertical="center"/>
    </xf>
    <xf numFmtId="0" fontId="16" fillId="0" borderId="1" xfId="0" applyFont="1" applyBorder="1" applyAlignment="1">
      <alignment vertical="top" wrapText="1"/>
    </xf>
    <xf numFmtId="0" fontId="21" fillId="0" borderId="1" xfId="0" applyFont="1" applyBorder="1" applyAlignment="1">
      <alignment vertical="top" wrapText="1"/>
    </xf>
    <xf numFmtId="0" fontId="12" fillId="0" borderId="1" xfId="0" applyFont="1" applyBorder="1" applyAlignment="1">
      <alignment horizontal="center" wrapText="1"/>
    </xf>
    <xf numFmtId="0" fontId="13" fillId="0" borderId="19" xfId="0" applyFont="1" applyBorder="1" applyAlignment="1">
      <alignment horizontal="center" vertical="center"/>
    </xf>
    <xf numFmtId="0" fontId="13" fillId="0" borderId="20"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wrapText="1"/>
    </xf>
    <xf numFmtId="1" fontId="13" fillId="0" borderId="1" xfId="0" applyNumberFormat="1" applyFont="1" applyBorder="1" applyAlignment="1">
      <alignment horizontal="center" vertical="center"/>
    </xf>
    <xf numFmtId="0" fontId="13" fillId="0" borderId="16" xfId="0" applyFont="1" applyBorder="1" applyAlignment="1"/>
    <xf numFmtId="0" fontId="13" fillId="0" borderId="1" xfId="0" applyFont="1" applyBorder="1" applyAlignment="1"/>
    <xf numFmtId="0" fontId="1" fillId="0" borderId="0" xfId="0" applyFont="1" applyAlignment="1">
      <alignment vertical="top"/>
    </xf>
    <xf numFmtId="0" fontId="13" fillId="0" borderId="1" xfId="0" applyFont="1" applyBorder="1" applyAlignment="1">
      <alignment vertical="top"/>
    </xf>
    <xf numFmtId="0" fontId="23" fillId="0" borderId="1" xfId="0" applyFont="1" applyBorder="1" applyAlignment="1">
      <alignment horizontal="center" vertical="center" wrapText="1"/>
    </xf>
    <xf numFmtId="0" fontId="23" fillId="0" borderId="16" xfId="0" applyFont="1" applyBorder="1" applyAlignment="1">
      <alignment horizontal="center" vertical="center" wrapText="1"/>
    </xf>
    <xf numFmtId="1" fontId="13" fillId="0" borderId="1" xfId="0" applyNumberFormat="1" applyFont="1" applyBorder="1" applyAlignment="1"/>
    <xf numFmtId="0" fontId="24" fillId="0" borderId="1" xfId="0" applyFont="1" applyBorder="1" applyAlignment="1">
      <alignment horizontal="center" vertical="center" wrapText="1"/>
    </xf>
    <xf numFmtId="1" fontId="13" fillId="0" borderId="1" xfId="0" applyNumberFormat="1" applyFont="1" applyBorder="1" applyAlignment="1">
      <alignment horizontal="center" vertical="top"/>
    </xf>
    <xf numFmtId="0" fontId="13" fillId="0" borderId="1" xfId="0" applyFont="1" applyBorder="1" applyAlignment="1">
      <alignment horizontal="center" vertical="top"/>
    </xf>
    <xf numFmtId="1" fontId="13" fillId="0" borderId="25" xfId="0" applyNumberFormat="1" applyFont="1" applyBorder="1" applyAlignment="1">
      <alignment horizontal="center" vertical="center"/>
    </xf>
    <xf numFmtId="1" fontId="13" fillId="0" borderId="25" xfId="0" applyNumberFormat="1" applyFont="1" applyBorder="1" applyAlignment="1">
      <alignment horizontal="center" vertical="center" wrapText="1"/>
    </xf>
    <xf numFmtId="0" fontId="25" fillId="0" borderId="0" xfId="0" applyFont="1" applyAlignment="1"/>
    <xf numFmtId="0" fontId="26" fillId="0" borderId="0" xfId="0" applyFont="1" applyAlignment="1"/>
    <xf numFmtId="0" fontId="2" fillId="0" borderId="0" xfId="1" applyAlignment="1" applyProtection="1">
      <alignment vertical="center"/>
    </xf>
    <xf numFmtId="0" fontId="3" fillId="0" borderId="1" xfId="1" applyFont="1" applyBorder="1" applyAlignment="1" applyProtection="1">
      <alignment vertical="center"/>
    </xf>
    <xf numFmtId="0" fontId="5" fillId="0" borderId="1" xfId="1" applyFont="1" applyBorder="1" applyAlignment="1" applyProtection="1">
      <alignment vertical="center"/>
    </xf>
    <xf numFmtId="43" fontId="3" fillId="0" borderId="1" xfId="2" applyFont="1" applyBorder="1" applyAlignment="1" applyProtection="1">
      <alignment vertical="center"/>
    </xf>
    <xf numFmtId="1" fontId="5" fillId="0" borderId="1" xfId="1" applyNumberFormat="1" applyFont="1" applyBorder="1" applyAlignment="1" applyProtection="1">
      <alignment vertical="center"/>
    </xf>
    <xf numFmtId="164" fontId="8" fillId="0" borderId="1" xfId="2" applyNumberFormat="1" applyFont="1" applyBorder="1" applyAlignment="1" applyProtection="1">
      <alignment vertical="center"/>
    </xf>
    <xf numFmtId="2" fontId="5" fillId="0" borderId="1" xfId="1" applyNumberFormat="1" applyFont="1" applyBorder="1" applyAlignment="1" applyProtection="1">
      <alignment vertical="center"/>
    </xf>
    <xf numFmtId="0" fontId="5" fillId="4" borderId="1" xfId="1" applyFont="1" applyFill="1" applyBorder="1" applyAlignment="1" applyProtection="1">
      <alignment vertical="center"/>
    </xf>
    <xf numFmtId="0" fontId="5" fillId="4" borderId="1" xfId="1" applyFont="1" applyFill="1" applyBorder="1" applyAlignment="1" applyProtection="1">
      <alignment horizontal="center" vertical="center"/>
    </xf>
    <xf numFmtId="43" fontId="3" fillId="4" borderId="1" xfId="2" applyFont="1" applyFill="1" applyBorder="1" applyAlignment="1" applyProtection="1">
      <alignment vertical="center"/>
    </xf>
    <xf numFmtId="1" fontId="5" fillId="0" borderId="1" xfId="1" applyNumberFormat="1" applyFont="1" applyBorder="1" applyAlignment="1" applyProtection="1">
      <alignment horizontal="center" vertical="center"/>
    </xf>
    <xf numFmtId="43" fontId="8" fillId="0" borderId="1" xfId="2" applyFont="1" applyBorder="1" applyAlignment="1" applyProtection="1">
      <alignment vertical="center"/>
    </xf>
    <xf numFmtId="1" fontId="5" fillId="0" borderId="4" xfId="1" applyNumberFormat="1" applyFont="1" applyBorder="1" applyAlignment="1" applyProtection="1">
      <alignment vertical="center"/>
    </xf>
    <xf numFmtId="0" fontId="5" fillId="0" borderId="4" xfId="1" applyFont="1" applyBorder="1" applyAlignment="1" applyProtection="1">
      <alignment vertical="center"/>
    </xf>
    <xf numFmtId="1" fontId="5" fillId="0" borderId="5" xfId="1" applyNumberFormat="1" applyFont="1" applyBorder="1" applyAlignment="1" applyProtection="1">
      <alignment horizontal="center" vertical="center"/>
    </xf>
    <xf numFmtId="43" fontId="8" fillId="0" borderId="3" xfId="2" applyFont="1" applyBorder="1" applyAlignment="1" applyProtection="1">
      <alignment vertical="center"/>
    </xf>
    <xf numFmtId="165" fontId="3" fillId="0" borderId="3" xfId="2" applyNumberFormat="1" applyFont="1" applyBorder="1" applyAlignment="1" applyProtection="1">
      <alignment vertical="center"/>
    </xf>
    <xf numFmtId="43" fontId="1" fillId="0" borderId="0" xfId="0" applyNumberFormat="1" applyFont="1">
      <alignment vertical="center"/>
    </xf>
    <xf numFmtId="0" fontId="1" fillId="0" borderId="0" xfId="0" applyFont="1">
      <alignment vertical="center"/>
    </xf>
    <xf numFmtId="3" fontId="1" fillId="0" borderId="0" xfId="0" applyNumberFormat="1" applyFont="1">
      <alignment vertical="center"/>
    </xf>
    <xf numFmtId="0" fontId="3" fillId="0" borderId="0" xfId="1" applyFont="1" applyAlignment="1" applyProtection="1">
      <alignment horizontal="center" wrapText="1"/>
    </xf>
    <xf numFmtId="0" fontId="2" fillId="0" borderId="0" xfId="1" applyAlignment="1" applyProtection="1">
      <alignment horizontal="center" wrapText="1"/>
    </xf>
    <xf numFmtId="0" fontId="5" fillId="2" borderId="0" xfId="1" applyFont="1" applyFill="1" applyAlignment="1" applyProtection="1">
      <alignment horizontal="center" vertical="center" wrapText="1"/>
    </xf>
    <xf numFmtId="0" fontId="6" fillId="0" borderId="0" xfId="1" applyFont="1" applyAlignment="1" applyProtection="1">
      <alignment horizontal="center" wrapText="1"/>
    </xf>
    <xf numFmtId="0" fontId="3" fillId="0" borderId="4" xfId="1" applyFont="1" applyBorder="1" applyAlignment="1" applyProtection="1">
      <alignment horizontal="right" wrapText="1"/>
    </xf>
    <xf numFmtId="0" fontId="3" fillId="0" borderId="5" xfId="1" applyFont="1" applyBorder="1" applyAlignment="1" applyProtection="1">
      <alignment horizontal="right" wrapText="1"/>
    </xf>
    <xf numFmtId="0" fontId="3" fillId="0" borderId="10" xfId="0" applyFont="1" applyBorder="1" applyAlignment="1">
      <alignment horizontal="left"/>
    </xf>
    <xf numFmtId="0" fontId="3" fillId="0" borderId="1" xfId="0" applyFont="1" applyBorder="1" applyAlignment="1">
      <alignment horizontal="left"/>
    </xf>
    <xf numFmtId="0" fontId="12" fillId="4" borderId="11" xfId="0" applyFont="1" applyFill="1" applyBorder="1" applyAlignment="1">
      <alignment horizontal="center" vertical="center" wrapText="1"/>
    </xf>
    <xf numFmtId="0" fontId="12" fillId="4" borderId="18"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0" fillId="5" borderId="0" xfId="0" applyFont="1" applyFill="1" applyAlignment="1">
      <alignment horizontal="center" vertical="center" wrapText="1"/>
    </xf>
    <xf numFmtId="0" fontId="10" fillId="5" borderId="6" xfId="0" applyFont="1" applyFill="1" applyBorder="1" applyAlignment="1">
      <alignment horizontal="center" vertical="center" wrapText="1"/>
    </xf>
    <xf numFmtId="0" fontId="25" fillId="0" borderId="0" xfId="0" applyFont="1" applyAlignment="1"/>
    <xf numFmtId="0" fontId="13" fillId="0" borderId="22" xfId="0" applyFont="1" applyBorder="1" applyAlignment="1">
      <alignment horizontal="center" vertical="center"/>
    </xf>
    <xf numFmtId="0" fontId="13" fillId="0" borderId="23" xfId="0" applyFont="1" applyBorder="1" applyAlignment="1">
      <alignment horizontal="center" vertical="center"/>
    </xf>
    <xf numFmtId="0" fontId="13" fillId="0" borderId="24" xfId="0" applyFont="1" applyBorder="1" applyAlignment="1">
      <alignment horizontal="center" vertical="center"/>
    </xf>
    <xf numFmtId="0" fontId="1" fillId="0" borderId="0" xfId="0" applyFont="1" applyAlignment="1"/>
    <xf numFmtId="0" fontId="5" fillId="0" borderId="0" xfId="1" applyFont="1" applyAlignment="1" applyProtection="1">
      <alignment horizontal="center"/>
    </xf>
    <xf numFmtId="0" fontId="22" fillId="0" borderId="0" xfId="0" applyFont="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cellXfs>
  <cellStyles count="3">
    <cellStyle name="Comma 2 2" xfId="2" xr:uid="{00000000-0005-0000-0000-000000000000}"/>
    <cellStyle name="Normal" xfId="0" builtinId="0"/>
    <cellStyle name="Normal 3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8</xdr:col>
      <xdr:colOff>485110</xdr:colOff>
      <xdr:row>8</xdr:row>
      <xdr:rowOff>37951</xdr:rowOff>
    </xdr:from>
    <xdr:to>
      <xdr:col>10</xdr:col>
      <xdr:colOff>218558</xdr:colOff>
      <xdr:row>10</xdr:row>
      <xdr:rowOff>177105</xdr:rowOff>
    </xdr:to>
    <xdr:sp macro="" textlink="">
      <xdr:nvSpPr>
        <xdr:cNvPr id="2" name=" ">
          <a:extLst>
            <a:ext uri="{FF2B5EF4-FFF2-40B4-BE49-F238E27FC236}">
              <a16:creationId xmlns:a16="http://schemas.microsoft.com/office/drawing/2014/main" id="{00000000-0008-0000-0300-000002000000}"/>
            </a:ext>
          </a:extLst>
        </xdr:cNvPr>
        <xdr:cNvSpPr txBox="1"/>
      </xdr:nvSpPr>
      <xdr:spPr>
        <a:xfrm>
          <a:off x="5362575" y="1571625"/>
          <a:ext cx="952500" cy="514350"/>
        </a:xfrm>
        <a:prstGeom prst="rect">
          <a:avLst/>
        </a:prstGeom>
        <a:solidFill>
          <a:srgbClr val="FFFFFF"/>
        </a:solid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000" b="1">
              <a:solidFill>
                <a:srgbClr val="000000"/>
              </a:solidFill>
              <a:latin typeface="+mj-lt" panose="00000000000000000000" charset="0"/>
              <a:ea typeface="+mj-lt" panose="00000000000000000000" charset="0"/>
            </a:rPr>
            <a:t>Toilet</a:t>
          </a:r>
        </a:p>
        <a:p>
          <a:pPr algn="ctr"/>
          <a:r>
            <a:rPr lang="en-US" altLang="zh-CN" sz="1000" b="1">
              <a:solidFill>
                <a:srgbClr val="000000"/>
              </a:solidFill>
              <a:latin typeface="+mj-lt" panose="00000000000000000000" charset="0"/>
              <a:ea typeface="+mj-lt" panose="00000000000000000000" charset="0"/>
            </a:rPr>
            <a:t>4''x4</a:t>
          </a:r>
        </a:p>
      </xdr:txBody>
    </xdr:sp>
    <xdr:clientData/>
  </xdr:twoCellAnchor>
  <xdr:twoCellAnchor>
    <xdr:from>
      <xdr:col>2</xdr:col>
      <xdr:colOff>0</xdr:colOff>
      <xdr:row>6</xdr:row>
      <xdr:rowOff>177105</xdr:rowOff>
    </xdr:from>
    <xdr:to>
      <xdr:col>4</xdr:col>
      <xdr:colOff>352203</xdr:colOff>
      <xdr:row>14</xdr:row>
      <xdr:rowOff>63251</xdr:rowOff>
    </xdr:to>
    <xdr:sp macro="" textlink="">
      <xdr:nvSpPr>
        <xdr:cNvPr id="3" name="rect">
          <a:extLst>
            <a:ext uri="{FF2B5EF4-FFF2-40B4-BE49-F238E27FC236}">
              <a16:creationId xmlns:a16="http://schemas.microsoft.com/office/drawing/2014/main" id="{00000000-0008-0000-0300-000003000000}"/>
            </a:ext>
          </a:extLst>
        </xdr:cNvPr>
        <xdr:cNvSpPr/>
      </xdr:nvSpPr>
      <xdr:spPr>
        <a:xfrm rot="16200000">
          <a:off x="1301748" y="1250951"/>
          <a:ext cx="1406529" cy="1571625"/>
        </a:xfrm>
        <a:prstGeom prst="rect">
          <a:avLst/>
        </a:prstGeom>
        <a:noFill/>
        <a:ln w="19050" cap="flat" cmpd="sng">
          <a:solidFill>
            <a:srgbClr val="000000"/>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1100">
              <a:solidFill>
                <a:srgbClr val="FFFFFF"/>
              </a:solidFill>
              <a:latin typeface="Calibri" panose="00000000000000000000" charset="0"/>
              <a:ea typeface="Calibri" panose="00000000000000000000" charset="0"/>
            </a:rPr>
            <a:t>v</a:t>
          </a:r>
        </a:p>
      </xdr:txBody>
    </xdr:sp>
    <xdr:clientData/>
  </xdr:twoCellAnchor>
  <xdr:twoCellAnchor>
    <xdr:from>
      <xdr:col>4</xdr:col>
      <xdr:colOff>476250</xdr:colOff>
      <xdr:row>7</xdr:row>
      <xdr:rowOff>0</xdr:rowOff>
    </xdr:from>
    <xdr:to>
      <xdr:col>7</xdr:col>
      <xdr:colOff>218558</xdr:colOff>
      <xdr:row>14</xdr:row>
      <xdr:rowOff>75902</xdr:rowOff>
    </xdr:to>
    <xdr:sp macro="" textlink="">
      <xdr:nvSpPr>
        <xdr:cNvPr id="4" name="rect">
          <a:extLst>
            <a:ext uri="{FF2B5EF4-FFF2-40B4-BE49-F238E27FC236}">
              <a16:creationId xmlns:a16="http://schemas.microsoft.com/office/drawing/2014/main" id="{00000000-0008-0000-0300-000004000000}"/>
            </a:ext>
          </a:extLst>
        </xdr:cNvPr>
        <xdr:cNvSpPr/>
      </xdr:nvSpPr>
      <xdr:spPr>
        <a:xfrm rot="16200000">
          <a:off x="2997198" y="1260477"/>
          <a:ext cx="1406529" cy="1571625"/>
        </a:xfrm>
        <a:prstGeom prst="rect">
          <a:avLst/>
        </a:prstGeom>
        <a:noFill/>
        <a:ln w="19050" cap="flat" cmpd="sng">
          <a:solidFill>
            <a:srgbClr val="000000"/>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1100">
              <a:solidFill>
                <a:srgbClr val="FFFFFF"/>
              </a:solidFill>
              <a:latin typeface="Calibri" panose="00000000000000000000" charset="0"/>
              <a:ea typeface="Calibri" panose="00000000000000000000" charset="0"/>
            </a:rPr>
            <a:t>v</a:t>
          </a:r>
        </a:p>
      </xdr:txBody>
    </xdr:sp>
    <xdr:clientData/>
  </xdr:twoCellAnchor>
  <xdr:twoCellAnchor>
    <xdr:from>
      <xdr:col>1</xdr:col>
      <xdr:colOff>361802</xdr:colOff>
      <xdr:row>6</xdr:row>
      <xdr:rowOff>12650</xdr:rowOff>
    </xdr:from>
    <xdr:to>
      <xdr:col>7</xdr:col>
      <xdr:colOff>466651</xdr:colOff>
      <xdr:row>15</xdr:row>
      <xdr:rowOff>63251</xdr:rowOff>
    </xdr:to>
    <xdr:sp macro="" textlink="">
      <xdr:nvSpPr>
        <xdr:cNvPr id="5" name="rect">
          <a:extLst>
            <a:ext uri="{FF2B5EF4-FFF2-40B4-BE49-F238E27FC236}">
              <a16:creationId xmlns:a16="http://schemas.microsoft.com/office/drawing/2014/main" id="{00000000-0008-0000-0300-000005000000}"/>
            </a:ext>
          </a:extLst>
        </xdr:cNvPr>
        <xdr:cNvSpPr/>
      </xdr:nvSpPr>
      <xdr:spPr>
        <a:xfrm rot="16200000">
          <a:off x="1971675" y="161923"/>
          <a:ext cx="1762126" cy="3762375"/>
        </a:xfrm>
        <a:prstGeom prst="rect">
          <a:avLst/>
        </a:prstGeom>
        <a:noFill/>
        <a:ln w="19050" cap="flat" cmpd="sng">
          <a:solidFill>
            <a:srgbClr val="000000"/>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1100">
              <a:solidFill>
                <a:srgbClr val="FFFFFF"/>
              </a:solidFill>
              <a:latin typeface="Calibri" panose="00000000000000000000" charset="0"/>
              <a:ea typeface="Calibri" panose="00000000000000000000" charset="0"/>
            </a:rPr>
            <a:t>v</a:t>
          </a:r>
        </a:p>
      </xdr:txBody>
    </xdr:sp>
    <xdr:clientData/>
  </xdr:twoCellAnchor>
  <xdr:twoCellAnchor>
    <xdr:from>
      <xdr:col>3</xdr:col>
      <xdr:colOff>442284</xdr:colOff>
      <xdr:row>13</xdr:row>
      <xdr:rowOff>151804</xdr:rowOff>
    </xdr:from>
    <xdr:to>
      <xdr:col>4</xdr:col>
      <xdr:colOff>217819</xdr:colOff>
      <xdr:row>15</xdr:row>
      <xdr:rowOff>75902</xdr:rowOff>
    </xdr:to>
    <xdr:pic>
      <xdr:nvPicPr>
        <xdr:cNvPr id="6" name="Picture 2" descr=" ">
          <a:extLst>
            <a:ext uri="{FF2B5EF4-FFF2-40B4-BE49-F238E27FC236}">
              <a16:creationId xmlns:a16="http://schemas.microsoft.com/office/drawing/2014/main" id="{00000000-0008-0000-0300-000006000000}"/>
            </a:ext>
          </a:extLst>
        </xdr:cNvPr>
        <xdr:cNvPicPr/>
      </xdr:nvPicPr>
      <xdr:blipFill>
        <a:blip xmlns:r="http://schemas.openxmlformats.org/officeDocument/2006/relationships" r:embed="rId1"/>
        <a:srcRect/>
        <a:stretch>
          <a:fillRect/>
        </a:stretch>
      </xdr:blipFill>
      <xdr:spPr>
        <a:xfrm rot="16200000" flipH="1">
          <a:off x="2312195" y="2597945"/>
          <a:ext cx="304220" cy="385185"/>
        </a:xfrm>
        <a:prstGeom prst="rect">
          <a:avLst/>
        </a:prstGeom>
        <a:noFill/>
        <a:ln>
          <a:noFill/>
        </a:ln>
        <a:effectLst/>
      </xdr:spPr>
    </xdr:pic>
    <xdr:clientData/>
  </xdr:twoCellAnchor>
  <xdr:twoCellAnchor>
    <xdr:from>
      <xdr:col>4</xdr:col>
      <xdr:colOff>527936</xdr:colOff>
      <xdr:row>13</xdr:row>
      <xdr:rowOff>151804</xdr:rowOff>
    </xdr:from>
    <xdr:to>
      <xdr:col>5</xdr:col>
      <xdr:colOff>294610</xdr:colOff>
      <xdr:row>15</xdr:row>
      <xdr:rowOff>63251</xdr:rowOff>
    </xdr:to>
    <xdr:pic>
      <xdr:nvPicPr>
        <xdr:cNvPr id="7" name="Picture 2" descr=" ">
          <a:extLst>
            <a:ext uri="{FF2B5EF4-FFF2-40B4-BE49-F238E27FC236}">
              <a16:creationId xmlns:a16="http://schemas.microsoft.com/office/drawing/2014/main" id="{00000000-0008-0000-0300-000007000000}"/>
            </a:ext>
          </a:extLst>
        </xdr:cNvPr>
        <xdr:cNvPicPr/>
      </xdr:nvPicPr>
      <xdr:blipFill>
        <a:blip xmlns:r="http://schemas.openxmlformats.org/officeDocument/2006/relationships" r:embed="rId1"/>
        <a:srcRect/>
        <a:stretch>
          <a:fillRect/>
        </a:stretch>
      </xdr:blipFill>
      <xdr:spPr>
        <a:xfrm rot="16200000" flipH="1" flipV="1">
          <a:off x="3002758" y="2592606"/>
          <a:ext cx="304220" cy="376812"/>
        </a:xfrm>
        <a:prstGeom prst="rect">
          <a:avLst/>
        </a:prstGeom>
        <a:noFill/>
        <a:ln>
          <a:noFill/>
        </a:ln>
        <a:effectLst/>
      </xdr:spPr>
    </xdr:pic>
    <xdr:clientData/>
  </xdr:twoCellAnchor>
  <xdr:twoCellAnchor>
    <xdr:from>
      <xdr:col>5</xdr:col>
      <xdr:colOff>82697</xdr:colOff>
      <xdr:row>6</xdr:row>
      <xdr:rowOff>75902</xdr:rowOff>
    </xdr:from>
    <xdr:to>
      <xdr:col>6</xdr:col>
      <xdr:colOff>67930</xdr:colOff>
      <xdr:row>6</xdr:row>
      <xdr:rowOff>151804</xdr:rowOff>
    </xdr:to>
    <xdr:grpSp>
      <xdr:nvGrpSpPr>
        <xdr:cNvPr id="8" name=" ">
          <a:extLst>
            <a:ext uri="{FF2B5EF4-FFF2-40B4-BE49-F238E27FC236}">
              <a16:creationId xmlns:a16="http://schemas.microsoft.com/office/drawing/2014/main" id="{00000000-0008-0000-0300-000008000000}"/>
            </a:ext>
          </a:extLst>
        </xdr:cNvPr>
        <xdr:cNvGrpSpPr/>
      </xdr:nvGrpSpPr>
      <xdr:grpSpPr>
        <a:xfrm>
          <a:off x="3416447" y="1218902"/>
          <a:ext cx="651983" cy="75902"/>
          <a:chOff x="12446000" y="4953002"/>
          <a:chExt cx="285752" cy="95248"/>
        </a:xfrm>
      </xdr:grpSpPr>
      <xdr:sp macro="" textlink="">
        <xdr:nvSpPr>
          <xdr:cNvPr id="9" name="rect">
            <a:extLst>
              <a:ext uri="{FF2B5EF4-FFF2-40B4-BE49-F238E27FC236}">
                <a16:creationId xmlns:a16="http://schemas.microsoft.com/office/drawing/2014/main" id="{00000000-0008-0000-0300-000009000000}"/>
              </a:ext>
            </a:extLst>
          </xdr:cNvPr>
          <xdr:cNvSpPr/>
        </xdr:nvSpPr>
        <xdr:spPr>
          <a:xfrm rot="5400000">
            <a:off x="12541252" y="4857750"/>
            <a:ext cx="95248" cy="285752"/>
          </a:xfrm>
          <a:prstGeom prst="rect">
            <a:avLst/>
          </a:prstGeom>
          <a:solidFill>
            <a:srgbClr val="FFFFFF"/>
          </a:solidFill>
          <a:ln w="9525" cap="flat" cmpd="sng">
            <a:solidFill>
              <a:srgbClr val="000000"/>
            </a:solidFill>
            <a:prstDash val="dash"/>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sp macro="" textlink="">
        <xdr:nvSpPr>
          <xdr:cNvPr id="10" name="line">
            <a:extLst>
              <a:ext uri="{FF2B5EF4-FFF2-40B4-BE49-F238E27FC236}">
                <a16:creationId xmlns:a16="http://schemas.microsoft.com/office/drawing/2014/main" id="{00000000-0008-0000-0300-00000A000000}"/>
              </a:ext>
            </a:extLst>
          </xdr:cNvPr>
          <xdr:cNvSpPr/>
        </xdr:nvSpPr>
        <xdr:spPr>
          <a:xfrm flipH="1">
            <a:off x="12446000" y="5000626"/>
            <a:ext cx="285752" cy="0"/>
          </a:xfrm>
          <a:prstGeom prst="line">
            <a:avLst/>
          </a:prstGeom>
          <a:noFill/>
          <a:ln w="9525" cap="flat" cmpd="sng">
            <a:solidFill>
              <a:srgbClr val="000000"/>
            </a:solidFill>
            <a:prstDash val="dash"/>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grpSp>
    <xdr:clientData/>
  </xdr:twoCellAnchor>
  <xdr:twoCellAnchor>
    <xdr:from>
      <xdr:col>6</xdr:col>
      <xdr:colOff>228156</xdr:colOff>
      <xdr:row>6</xdr:row>
      <xdr:rowOff>75902</xdr:rowOff>
    </xdr:from>
    <xdr:to>
      <xdr:col>7</xdr:col>
      <xdr:colOff>213389</xdr:colOff>
      <xdr:row>6</xdr:row>
      <xdr:rowOff>139154</xdr:rowOff>
    </xdr:to>
    <xdr:grpSp>
      <xdr:nvGrpSpPr>
        <xdr:cNvPr id="11" name=" ">
          <a:extLst>
            <a:ext uri="{FF2B5EF4-FFF2-40B4-BE49-F238E27FC236}">
              <a16:creationId xmlns:a16="http://schemas.microsoft.com/office/drawing/2014/main" id="{00000000-0008-0000-0300-00000B000000}"/>
            </a:ext>
          </a:extLst>
        </xdr:cNvPr>
        <xdr:cNvGrpSpPr/>
      </xdr:nvGrpSpPr>
      <xdr:grpSpPr>
        <a:xfrm>
          <a:off x="4228656" y="1218902"/>
          <a:ext cx="651983" cy="63252"/>
          <a:chOff x="12446000" y="4953002"/>
          <a:chExt cx="285752" cy="95248"/>
        </a:xfrm>
      </xdr:grpSpPr>
      <xdr:sp macro="" textlink="">
        <xdr:nvSpPr>
          <xdr:cNvPr id="12" name="rect">
            <a:extLst>
              <a:ext uri="{FF2B5EF4-FFF2-40B4-BE49-F238E27FC236}">
                <a16:creationId xmlns:a16="http://schemas.microsoft.com/office/drawing/2014/main" id="{00000000-0008-0000-0300-00000C000000}"/>
              </a:ext>
            </a:extLst>
          </xdr:cNvPr>
          <xdr:cNvSpPr/>
        </xdr:nvSpPr>
        <xdr:spPr>
          <a:xfrm rot="5400000">
            <a:off x="12541252" y="4857750"/>
            <a:ext cx="95248" cy="285752"/>
          </a:xfrm>
          <a:prstGeom prst="rect">
            <a:avLst/>
          </a:prstGeom>
          <a:solidFill>
            <a:srgbClr val="FFFFFF"/>
          </a:solidFill>
          <a:ln w="9525" cap="flat" cmpd="sng">
            <a:solidFill>
              <a:srgbClr val="000000"/>
            </a:solidFill>
            <a:prstDash val="dash"/>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sp macro="" textlink="">
        <xdr:nvSpPr>
          <xdr:cNvPr id="13" name="line">
            <a:extLst>
              <a:ext uri="{FF2B5EF4-FFF2-40B4-BE49-F238E27FC236}">
                <a16:creationId xmlns:a16="http://schemas.microsoft.com/office/drawing/2014/main" id="{00000000-0008-0000-0300-00000D000000}"/>
              </a:ext>
            </a:extLst>
          </xdr:cNvPr>
          <xdr:cNvSpPr/>
        </xdr:nvSpPr>
        <xdr:spPr>
          <a:xfrm flipH="1">
            <a:off x="12446000" y="5000626"/>
            <a:ext cx="285752" cy="0"/>
          </a:xfrm>
          <a:prstGeom prst="line">
            <a:avLst/>
          </a:prstGeom>
          <a:noFill/>
          <a:ln w="9525" cap="flat" cmpd="sng">
            <a:solidFill>
              <a:srgbClr val="000000"/>
            </a:solidFill>
            <a:prstDash val="dash"/>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grpSp>
    <xdr:clientData/>
  </xdr:twoCellAnchor>
  <xdr:twoCellAnchor>
    <xdr:from>
      <xdr:col>5</xdr:col>
      <xdr:colOff>580360</xdr:colOff>
      <xdr:row>14</xdr:row>
      <xdr:rowOff>126503</xdr:rowOff>
    </xdr:from>
    <xdr:to>
      <xdr:col>6</xdr:col>
      <xdr:colOff>565593</xdr:colOff>
      <xdr:row>15</xdr:row>
      <xdr:rowOff>12650</xdr:rowOff>
    </xdr:to>
    <xdr:grpSp>
      <xdr:nvGrpSpPr>
        <xdr:cNvPr id="14" name=" ">
          <a:extLst>
            <a:ext uri="{FF2B5EF4-FFF2-40B4-BE49-F238E27FC236}">
              <a16:creationId xmlns:a16="http://schemas.microsoft.com/office/drawing/2014/main" id="{00000000-0008-0000-0300-00000E000000}"/>
            </a:ext>
          </a:extLst>
        </xdr:cNvPr>
        <xdr:cNvGrpSpPr/>
      </xdr:nvGrpSpPr>
      <xdr:grpSpPr>
        <a:xfrm>
          <a:off x="3914110" y="2793503"/>
          <a:ext cx="651983" cy="76647"/>
          <a:chOff x="12446000" y="4953002"/>
          <a:chExt cx="285752" cy="95248"/>
        </a:xfrm>
      </xdr:grpSpPr>
      <xdr:sp macro="" textlink="">
        <xdr:nvSpPr>
          <xdr:cNvPr id="15" name="rect">
            <a:extLst>
              <a:ext uri="{FF2B5EF4-FFF2-40B4-BE49-F238E27FC236}">
                <a16:creationId xmlns:a16="http://schemas.microsoft.com/office/drawing/2014/main" id="{00000000-0008-0000-0300-00000F000000}"/>
              </a:ext>
            </a:extLst>
          </xdr:cNvPr>
          <xdr:cNvSpPr/>
        </xdr:nvSpPr>
        <xdr:spPr>
          <a:xfrm rot="5400000">
            <a:off x="12541252" y="4857750"/>
            <a:ext cx="95248" cy="285752"/>
          </a:xfrm>
          <a:prstGeom prst="rect">
            <a:avLst/>
          </a:prstGeom>
          <a:solidFill>
            <a:srgbClr val="FFFFFF"/>
          </a:solidFill>
          <a:ln w="9525" cap="flat" cmpd="sng">
            <a:solidFill>
              <a:srgbClr val="000000"/>
            </a:solidFill>
            <a:prstDash val="dash"/>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sp macro="" textlink="">
        <xdr:nvSpPr>
          <xdr:cNvPr id="16" name="line">
            <a:extLst>
              <a:ext uri="{FF2B5EF4-FFF2-40B4-BE49-F238E27FC236}">
                <a16:creationId xmlns:a16="http://schemas.microsoft.com/office/drawing/2014/main" id="{00000000-0008-0000-0300-000010000000}"/>
              </a:ext>
            </a:extLst>
          </xdr:cNvPr>
          <xdr:cNvSpPr/>
        </xdr:nvSpPr>
        <xdr:spPr>
          <a:xfrm flipH="1">
            <a:off x="12446000" y="5000626"/>
            <a:ext cx="285752" cy="0"/>
          </a:xfrm>
          <a:prstGeom prst="line">
            <a:avLst/>
          </a:prstGeom>
          <a:noFill/>
          <a:ln w="9525" cap="flat" cmpd="sng">
            <a:solidFill>
              <a:srgbClr val="000000"/>
            </a:solidFill>
            <a:prstDash val="dash"/>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grpSp>
    <xdr:clientData/>
  </xdr:twoCellAnchor>
  <xdr:twoCellAnchor>
    <xdr:from>
      <xdr:col>2</xdr:col>
      <xdr:colOff>247354</xdr:colOff>
      <xdr:row>6</xdr:row>
      <xdr:rowOff>50601</xdr:rowOff>
    </xdr:from>
    <xdr:to>
      <xdr:col>3</xdr:col>
      <xdr:colOff>232587</xdr:colOff>
      <xdr:row>6</xdr:row>
      <xdr:rowOff>126503</xdr:rowOff>
    </xdr:to>
    <xdr:grpSp>
      <xdr:nvGrpSpPr>
        <xdr:cNvPr id="17" name=" ">
          <a:extLst>
            <a:ext uri="{FF2B5EF4-FFF2-40B4-BE49-F238E27FC236}">
              <a16:creationId xmlns:a16="http://schemas.microsoft.com/office/drawing/2014/main" id="{00000000-0008-0000-0300-000011000000}"/>
            </a:ext>
          </a:extLst>
        </xdr:cNvPr>
        <xdr:cNvGrpSpPr/>
      </xdr:nvGrpSpPr>
      <xdr:grpSpPr>
        <a:xfrm>
          <a:off x="1580854" y="1193601"/>
          <a:ext cx="651983" cy="75902"/>
          <a:chOff x="12446000" y="4953002"/>
          <a:chExt cx="285752" cy="95248"/>
        </a:xfrm>
      </xdr:grpSpPr>
      <xdr:sp macro="" textlink="">
        <xdr:nvSpPr>
          <xdr:cNvPr id="18" name="rect">
            <a:extLst>
              <a:ext uri="{FF2B5EF4-FFF2-40B4-BE49-F238E27FC236}">
                <a16:creationId xmlns:a16="http://schemas.microsoft.com/office/drawing/2014/main" id="{00000000-0008-0000-0300-000012000000}"/>
              </a:ext>
            </a:extLst>
          </xdr:cNvPr>
          <xdr:cNvSpPr/>
        </xdr:nvSpPr>
        <xdr:spPr>
          <a:xfrm rot="5400000">
            <a:off x="12541252" y="4857750"/>
            <a:ext cx="95248" cy="285752"/>
          </a:xfrm>
          <a:prstGeom prst="rect">
            <a:avLst/>
          </a:prstGeom>
          <a:solidFill>
            <a:srgbClr val="FFFFFF"/>
          </a:solidFill>
          <a:ln w="9525" cap="flat" cmpd="sng">
            <a:solidFill>
              <a:srgbClr val="000000"/>
            </a:solidFill>
            <a:prstDash val="dash"/>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sp macro="" textlink="">
        <xdr:nvSpPr>
          <xdr:cNvPr id="19" name="line">
            <a:extLst>
              <a:ext uri="{FF2B5EF4-FFF2-40B4-BE49-F238E27FC236}">
                <a16:creationId xmlns:a16="http://schemas.microsoft.com/office/drawing/2014/main" id="{00000000-0008-0000-0300-000013000000}"/>
              </a:ext>
            </a:extLst>
          </xdr:cNvPr>
          <xdr:cNvSpPr/>
        </xdr:nvSpPr>
        <xdr:spPr>
          <a:xfrm flipH="1">
            <a:off x="12446000" y="5000626"/>
            <a:ext cx="285752" cy="0"/>
          </a:xfrm>
          <a:prstGeom prst="line">
            <a:avLst/>
          </a:prstGeom>
          <a:noFill/>
          <a:ln w="9525" cap="flat" cmpd="sng">
            <a:solidFill>
              <a:srgbClr val="000000"/>
            </a:solidFill>
            <a:prstDash val="dash"/>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grpSp>
    <xdr:clientData/>
  </xdr:twoCellAnchor>
  <xdr:twoCellAnchor>
    <xdr:from>
      <xdr:col>3</xdr:col>
      <xdr:colOff>342604</xdr:colOff>
      <xdr:row>6</xdr:row>
      <xdr:rowOff>50601</xdr:rowOff>
    </xdr:from>
    <xdr:to>
      <xdr:col>4</xdr:col>
      <xdr:colOff>327837</xdr:colOff>
      <xdr:row>6</xdr:row>
      <xdr:rowOff>126503</xdr:rowOff>
    </xdr:to>
    <xdr:grpSp>
      <xdr:nvGrpSpPr>
        <xdr:cNvPr id="20" name=" ">
          <a:extLst>
            <a:ext uri="{FF2B5EF4-FFF2-40B4-BE49-F238E27FC236}">
              <a16:creationId xmlns:a16="http://schemas.microsoft.com/office/drawing/2014/main" id="{00000000-0008-0000-0300-000014000000}"/>
            </a:ext>
          </a:extLst>
        </xdr:cNvPr>
        <xdr:cNvGrpSpPr/>
      </xdr:nvGrpSpPr>
      <xdr:grpSpPr>
        <a:xfrm>
          <a:off x="2342854" y="1193601"/>
          <a:ext cx="651983" cy="75902"/>
          <a:chOff x="12446000" y="4953002"/>
          <a:chExt cx="285752" cy="95248"/>
        </a:xfrm>
      </xdr:grpSpPr>
      <xdr:sp macro="" textlink="">
        <xdr:nvSpPr>
          <xdr:cNvPr id="21" name="rect">
            <a:extLst>
              <a:ext uri="{FF2B5EF4-FFF2-40B4-BE49-F238E27FC236}">
                <a16:creationId xmlns:a16="http://schemas.microsoft.com/office/drawing/2014/main" id="{00000000-0008-0000-0300-000015000000}"/>
              </a:ext>
            </a:extLst>
          </xdr:cNvPr>
          <xdr:cNvSpPr/>
        </xdr:nvSpPr>
        <xdr:spPr>
          <a:xfrm rot="5400000">
            <a:off x="12541252" y="4857750"/>
            <a:ext cx="95248" cy="285752"/>
          </a:xfrm>
          <a:prstGeom prst="rect">
            <a:avLst/>
          </a:prstGeom>
          <a:solidFill>
            <a:srgbClr val="FFFFFF"/>
          </a:solidFill>
          <a:ln w="9525" cap="flat" cmpd="sng">
            <a:solidFill>
              <a:srgbClr val="000000"/>
            </a:solidFill>
            <a:prstDash val="dash"/>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sp macro="" textlink="">
        <xdr:nvSpPr>
          <xdr:cNvPr id="22" name="line">
            <a:extLst>
              <a:ext uri="{FF2B5EF4-FFF2-40B4-BE49-F238E27FC236}">
                <a16:creationId xmlns:a16="http://schemas.microsoft.com/office/drawing/2014/main" id="{00000000-0008-0000-0300-000016000000}"/>
              </a:ext>
            </a:extLst>
          </xdr:cNvPr>
          <xdr:cNvSpPr/>
        </xdr:nvSpPr>
        <xdr:spPr>
          <a:xfrm flipH="1">
            <a:off x="12446000" y="5000626"/>
            <a:ext cx="285752" cy="0"/>
          </a:xfrm>
          <a:prstGeom prst="line">
            <a:avLst/>
          </a:prstGeom>
          <a:noFill/>
          <a:ln w="9525" cap="flat" cmpd="sng">
            <a:solidFill>
              <a:srgbClr val="000000"/>
            </a:solidFill>
            <a:prstDash val="dash"/>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grpSp>
    <xdr:clientData/>
  </xdr:twoCellAnchor>
  <xdr:twoCellAnchor>
    <xdr:from>
      <xdr:col>2</xdr:col>
      <xdr:colOff>190500</xdr:colOff>
      <xdr:row>14</xdr:row>
      <xdr:rowOff>113853</xdr:rowOff>
    </xdr:from>
    <xdr:to>
      <xdr:col>3</xdr:col>
      <xdr:colOff>174994</xdr:colOff>
      <xdr:row>15</xdr:row>
      <xdr:rowOff>0</xdr:rowOff>
    </xdr:to>
    <xdr:grpSp>
      <xdr:nvGrpSpPr>
        <xdr:cNvPr id="23" name=" ">
          <a:extLst>
            <a:ext uri="{FF2B5EF4-FFF2-40B4-BE49-F238E27FC236}">
              <a16:creationId xmlns:a16="http://schemas.microsoft.com/office/drawing/2014/main" id="{00000000-0008-0000-0300-000017000000}"/>
            </a:ext>
          </a:extLst>
        </xdr:cNvPr>
        <xdr:cNvGrpSpPr/>
      </xdr:nvGrpSpPr>
      <xdr:grpSpPr>
        <a:xfrm>
          <a:off x="1524000" y="2780853"/>
          <a:ext cx="651244" cy="76647"/>
          <a:chOff x="12446000" y="4953002"/>
          <a:chExt cx="285752" cy="95248"/>
        </a:xfrm>
      </xdr:grpSpPr>
      <xdr:sp macro="" textlink="">
        <xdr:nvSpPr>
          <xdr:cNvPr id="24" name="rect">
            <a:extLst>
              <a:ext uri="{FF2B5EF4-FFF2-40B4-BE49-F238E27FC236}">
                <a16:creationId xmlns:a16="http://schemas.microsoft.com/office/drawing/2014/main" id="{00000000-0008-0000-0300-000018000000}"/>
              </a:ext>
            </a:extLst>
          </xdr:cNvPr>
          <xdr:cNvSpPr/>
        </xdr:nvSpPr>
        <xdr:spPr>
          <a:xfrm rot="5400000">
            <a:off x="12541252" y="4857750"/>
            <a:ext cx="95248" cy="285752"/>
          </a:xfrm>
          <a:prstGeom prst="rect">
            <a:avLst/>
          </a:prstGeom>
          <a:solidFill>
            <a:srgbClr val="FFFFFF"/>
          </a:solidFill>
          <a:ln w="9525" cap="flat" cmpd="sng">
            <a:solidFill>
              <a:srgbClr val="000000"/>
            </a:solidFill>
            <a:prstDash val="dash"/>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sp macro="" textlink="">
        <xdr:nvSpPr>
          <xdr:cNvPr id="25" name="line">
            <a:extLst>
              <a:ext uri="{FF2B5EF4-FFF2-40B4-BE49-F238E27FC236}">
                <a16:creationId xmlns:a16="http://schemas.microsoft.com/office/drawing/2014/main" id="{00000000-0008-0000-0300-000019000000}"/>
              </a:ext>
            </a:extLst>
          </xdr:cNvPr>
          <xdr:cNvSpPr/>
        </xdr:nvSpPr>
        <xdr:spPr>
          <a:xfrm flipH="1">
            <a:off x="12446000" y="5000626"/>
            <a:ext cx="285752" cy="0"/>
          </a:xfrm>
          <a:prstGeom prst="line">
            <a:avLst/>
          </a:prstGeom>
          <a:noFill/>
          <a:ln w="9525" cap="flat" cmpd="sng">
            <a:solidFill>
              <a:srgbClr val="000000"/>
            </a:solidFill>
            <a:prstDash val="dash"/>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grpSp>
    <xdr:clientData/>
  </xdr:twoCellAnchor>
  <xdr:twoCellAnchor>
    <xdr:from>
      <xdr:col>2</xdr:col>
      <xdr:colOff>361802</xdr:colOff>
      <xdr:row>8</xdr:row>
      <xdr:rowOff>75902</xdr:rowOff>
    </xdr:from>
    <xdr:to>
      <xdr:col>4</xdr:col>
      <xdr:colOff>95250</xdr:colOff>
      <xdr:row>11</xdr:row>
      <xdr:rowOff>12650</xdr:rowOff>
    </xdr:to>
    <xdr:sp macro="" textlink="">
      <xdr:nvSpPr>
        <xdr:cNvPr id="26" name=" ">
          <a:extLst>
            <a:ext uri="{FF2B5EF4-FFF2-40B4-BE49-F238E27FC236}">
              <a16:creationId xmlns:a16="http://schemas.microsoft.com/office/drawing/2014/main" id="{00000000-0008-0000-0300-00001A000000}"/>
            </a:ext>
          </a:extLst>
        </xdr:cNvPr>
        <xdr:cNvSpPr txBox="1"/>
      </xdr:nvSpPr>
      <xdr:spPr>
        <a:xfrm>
          <a:off x="1581150" y="1600200"/>
          <a:ext cx="952500" cy="514350"/>
        </a:xfrm>
        <a:prstGeom prst="rect">
          <a:avLst/>
        </a:prstGeom>
        <a:solidFill>
          <a:srgbClr val="FFFFFF"/>
        </a:solid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000" b="1">
              <a:solidFill>
                <a:srgbClr val="000000"/>
              </a:solidFill>
              <a:latin typeface="+mj-lt" panose="00000000000000000000" charset="0"/>
              <a:ea typeface="+mj-lt" panose="00000000000000000000" charset="0"/>
            </a:rPr>
            <a:t>C/Room  20'.0''x16'.0''</a:t>
          </a:r>
        </a:p>
      </xdr:txBody>
    </xdr:sp>
    <xdr:clientData/>
  </xdr:twoCellAnchor>
  <xdr:twoCellAnchor>
    <xdr:from>
      <xdr:col>5</xdr:col>
      <xdr:colOff>218558</xdr:colOff>
      <xdr:row>8</xdr:row>
      <xdr:rowOff>151804</xdr:rowOff>
    </xdr:from>
    <xdr:to>
      <xdr:col>6</xdr:col>
      <xdr:colOff>561901</xdr:colOff>
      <xdr:row>11</xdr:row>
      <xdr:rowOff>88552</xdr:rowOff>
    </xdr:to>
    <xdr:sp macro="" textlink="">
      <xdr:nvSpPr>
        <xdr:cNvPr id="27" name=" ">
          <a:extLst>
            <a:ext uri="{FF2B5EF4-FFF2-40B4-BE49-F238E27FC236}">
              <a16:creationId xmlns:a16="http://schemas.microsoft.com/office/drawing/2014/main" id="{00000000-0008-0000-0300-00001B000000}"/>
            </a:ext>
          </a:extLst>
        </xdr:cNvPr>
        <xdr:cNvSpPr txBox="1"/>
      </xdr:nvSpPr>
      <xdr:spPr>
        <a:xfrm>
          <a:off x="3267075" y="1676400"/>
          <a:ext cx="952500" cy="514350"/>
        </a:xfrm>
        <a:prstGeom prst="rect">
          <a:avLst/>
        </a:prstGeom>
        <a:solidFill>
          <a:srgbClr val="FFFFFF"/>
        </a:solid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000" b="1">
              <a:solidFill>
                <a:srgbClr val="000000"/>
              </a:solidFill>
              <a:latin typeface="+mj-lt" panose="00000000000000000000" charset="0"/>
              <a:ea typeface="+mj-lt" panose="00000000000000000000" charset="0"/>
            </a:rPr>
            <a:t>C/Room  20'.0''x16'.0''</a:t>
          </a:r>
        </a:p>
      </xdr:txBody>
    </xdr:sp>
    <xdr:clientData/>
  </xdr:twoCellAnchor>
  <xdr:twoCellAnchor>
    <xdr:from>
      <xdr:col>8</xdr:col>
      <xdr:colOff>152104</xdr:colOff>
      <xdr:row>15</xdr:row>
      <xdr:rowOff>139154</xdr:rowOff>
    </xdr:from>
    <xdr:to>
      <xdr:col>10</xdr:col>
      <xdr:colOff>22151</xdr:colOff>
      <xdr:row>21</xdr:row>
      <xdr:rowOff>63251</xdr:rowOff>
    </xdr:to>
    <xdr:pic>
      <xdr:nvPicPr>
        <xdr:cNvPr id="28" name="Picture 2" descr=" ">
          <a:extLst>
            <a:ext uri="{FF2B5EF4-FFF2-40B4-BE49-F238E27FC236}">
              <a16:creationId xmlns:a16="http://schemas.microsoft.com/office/drawing/2014/main" id="{00000000-0008-0000-0300-00001C000000}"/>
            </a:ext>
          </a:extLst>
        </xdr:cNvPr>
        <xdr:cNvPicPr/>
      </xdr:nvPicPr>
      <xdr:blipFill>
        <a:blip xmlns:r="http://schemas.openxmlformats.org/officeDocument/2006/relationships" r:embed="rId2"/>
        <a:srcRect/>
        <a:stretch>
          <a:fillRect/>
        </a:stretch>
      </xdr:blipFill>
      <xdr:spPr>
        <a:xfrm>
          <a:off x="5029200" y="3000375"/>
          <a:ext cx="1089025" cy="1070685"/>
        </a:xfrm>
        <a:prstGeom prst="rect">
          <a:avLst/>
        </a:prstGeom>
        <a:noFill/>
        <a:ln>
          <a:noFill/>
        </a:ln>
        <a:effectLst/>
      </xdr:spPr>
    </xdr:pic>
    <xdr:clientData/>
  </xdr:twoCellAnchor>
  <xdr:twoCellAnchor>
    <xdr:from>
      <xdr:col>8</xdr:col>
      <xdr:colOff>485110</xdr:colOff>
      <xdr:row>7</xdr:row>
      <xdr:rowOff>113853</xdr:rowOff>
    </xdr:from>
    <xdr:to>
      <xdr:col>10</xdr:col>
      <xdr:colOff>123308</xdr:colOff>
      <xdr:row>11</xdr:row>
      <xdr:rowOff>151804</xdr:rowOff>
    </xdr:to>
    <xdr:sp macro="" textlink="">
      <xdr:nvSpPr>
        <xdr:cNvPr id="29" name="rect">
          <a:extLst>
            <a:ext uri="{FF2B5EF4-FFF2-40B4-BE49-F238E27FC236}">
              <a16:creationId xmlns:a16="http://schemas.microsoft.com/office/drawing/2014/main" id="{00000000-0008-0000-0300-00001D000000}"/>
            </a:ext>
          </a:extLst>
        </xdr:cNvPr>
        <xdr:cNvSpPr/>
      </xdr:nvSpPr>
      <xdr:spPr>
        <a:xfrm rot="16200000">
          <a:off x="5386390" y="1423988"/>
          <a:ext cx="809625" cy="857250"/>
        </a:xfrm>
        <a:prstGeom prst="rect">
          <a:avLst/>
        </a:prstGeom>
        <a:noFill/>
        <a:ln w="19050" cap="flat" cmpd="sng">
          <a:solidFill>
            <a:srgbClr val="000000"/>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1100">
              <a:solidFill>
                <a:srgbClr val="FFFFFF"/>
              </a:solidFill>
              <a:latin typeface="Calibri" panose="00000000000000000000" charset="0"/>
              <a:ea typeface="Calibri" panose="00000000000000000000" charset="0"/>
            </a:rPr>
            <a:t>v</a:t>
          </a:r>
        </a:p>
      </xdr:txBody>
    </xdr:sp>
    <xdr:clientData/>
  </xdr:twoCellAnchor>
  <xdr:twoCellAnchor>
    <xdr:from>
      <xdr:col>8</xdr:col>
      <xdr:colOff>371401</xdr:colOff>
      <xdr:row>6</xdr:row>
      <xdr:rowOff>164455</xdr:rowOff>
    </xdr:from>
    <xdr:to>
      <xdr:col>10</xdr:col>
      <xdr:colOff>276151</xdr:colOff>
      <xdr:row>12</xdr:row>
      <xdr:rowOff>50601</xdr:rowOff>
    </xdr:to>
    <xdr:sp macro="" textlink="">
      <xdr:nvSpPr>
        <xdr:cNvPr id="30" name="rect">
          <a:extLst>
            <a:ext uri="{FF2B5EF4-FFF2-40B4-BE49-F238E27FC236}">
              <a16:creationId xmlns:a16="http://schemas.microsoft.com/office/drawing/2014/main" id="{00000000-0008-0000-0300-00001E000000}"/>
            </a:ext>
          </a:extLst>
        </xdr:cNvPr>
        <xdr:cNvSpPr/>
      </xdr:nvSpPr>
      <xdr:spPr>
        <a:xfrm rot="16200000">
          <a:off x="5295903" y="1266826"/>
          <a:ext cx="1028700" cy="1123948"/>
        </a:xfrm>
        <a:prstGeom prst="rect">
          <a:avLst/>
        </a:prstGeom>
        <a:noFill/>
        <a:ln w="19050" cap="flat" cmpd="sng">
          <a:solidFill>
            <a:srgbClr val="000000"/>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1100">
              <a:solidFill>
                <a:srgbClr val="FFFFFF"/>
              </a:solidFill>
              <a:latin typeface="Calibri" panose="00000000000000000000" charset="0"/>
              <a:ea typeface="Calibri" panose="00000000000000000000" charset="0"/>
            </a:rPr>
            <a:t>vC</a:t>
          </a:r>
        </a:p>
      </xdr:txBody>
    </xdr:sp>
    <xdr:clientData/>
  </xdr:twoCellAnchor>
  <xdr:twoCellAnchor>
    <xdr:from>
      <xdr:col>8</xdr:col>
      <xdr:colOff>542703</xdr:colOff>
      <xdr:row>10</xdr:row>
      <xdr:rowOff>126503</xdr:rowOff>
    </xdr:from>
    <xdr:to>
      <xdr:col>9</xdr:col>
      <xdr:colOff>309377</xdr:colOff>
      <xdr:row>12</xdr:row>
      <xdr:rowOff>50601</xdr:rowOff>
    </xdr:to>
    <xdr:pic>
      <xdr:nvPicPr>
        <xdr:cNvPr id="31" name="Picture 2" descr=" ">
          <a:extLst>
            <a:ext uri="{FF2B5EF4-FFF2-40B4-BE49-F238E27FC236}">
              <a16:creationId xmlns:a16="http://schemas.microsoft.com/office/drawing/2014/main" id="{00000000-0008-0000-0300-00001F000000}"/>
            </a:ext>
          </a:extLst>
        </xdr:cNvPr>
        <xdr:cNvPicPr/>
      </xdr:nvPicPr>
      <xdr:blipFill>
        <a:blip xmlns:r="http://schemas.openxmlformats.org/officeDocument/2006/relationships" r:embed="rId1"/>
        <a:srcRect/>
        <a:stretch>
          <a:fillRect/>
        </a:stretch>
      </xdr:blipFill>
      <xdr:spPr>
        <a:xfrm rot="16200000" flipH="1" flipV="1">
          <a:off x="5456021" y="2002054"/>
          <a:ext cx="304220" cy="376812"/>
        </a:xfrm>
        <a:prstGeom prst="rect">
          <a:avLst/>
        </a:prstGeom>
        <a:noFill/>
        <a:ln>
          <a:noFill/>
        </a:ln>
        <a:effectLst/>
      </xdr:spPr>
    </xdr:pic>
    <xdr:clientData/>
  </xdr:twoCellAnchor>
  <xdr:twoCellAnchor>
    <xdr:from>
      <xdr:col>14</xdr:col>
      <xdr:colOff>189761</xdr:colOff>
      <xdr:row>4</xdr:row>
      <xdr:rowOff>101203</xdr:rowOff>
    </xdr:from>
    <xdr:to>
      <xdr:col>15</xdr:col>
      <xdr:colOff>247354</xdr:colOff>
      <xdr:row>4</xdr:row>
      <xdr:rowOff>151804</xdr:rowOff>
    </xdr:to>
    <xdr:sp macro="" textlink="">
      <xdr:nvSpPr>
        <xdr:cNvPr id="32" name="rect">
          <a:extLst>
            <a:ext uri="{FF2B5EF4-FFF2-40B4-BE49-F238E27FC236}">
              <a16:creationId xmlns:a16="http://schemas.microsoft.com/office/drawing/2014/main" id="{00000000-0008-0000-0300-000020000000}"/>
            </a:ext>
          </a:extLst>
        </xdr:cNvPr>
        <xdr:cNvSpPr/>
      </xdr:nvSpPr>
      <xdr:spPr>
        <a:xfrm rot="10800000">
          <a:off x="8724899" y="866775"/>
          <a:ext cx="666749" cy="47625"/>
        </a:xfrm>
        <a:prstGeom prst="rect">
          <a:avLst/>
        </a:prstGeom>
        <a:noFill/>
        <a:ln w="19050" cap="flat" cmpd="sng">
          <a:solidFill>
            <a:srgbClr val="000000"/>
          </a:solidFill>
          <a:prstDash val="dash"/>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1100">
              <a:solidFill>
                <a:srgbClr val="FFFFFF"/>
              </a:solidFill>
              <a:latin typeface="Calibri" panose="00000000000000000000" charset="0"/>
              <a:ea typeface="Calibri" panose="00000000000000000000" charset="0"/>
            </a:rPr>
            <a:t>v</a:t>
          </a:r>
        </a:p>
      </xdr:txBody>
    </xdr:sp>
    <xdr:clientData/>
  </xdr:twoCellAnchor>
  <xdr:twoCellAnchor>
    <xdr:from>
      <xdr:col>0</xdr:col>
      <xdr:colOff>552302</xdr:colOff>
      <xdr:row>36</xdr:row>
      <xdr:rowOff>88552</xdr:rowOff>
    </xdr:from>
    <xdr:to>
      <xdr:col>2</xdr:col>
      <xdr:colOff>266552</xdr:colOff>
      <xdr:row>37</xdr:row>
      <xdr:rowOff>63251</xdr:rowOff>
    </xdr:to>
    <xdr:sp macro="" textlink="">
      <xdr:nvSpPr>
        <xdr:cNvPr id="33" name="rect">
          <a:extLst>
            <a:ext uri="{FF2B5EF4-FFF2-40B4-BE49-F238E27FC236}">
              <a16:creationId xmlns:a16="http://schemas.microsoft.com/office/drawing/2014/main" id="{00000000-0008-0000-0300-000021000000}"/>
            </a:ext>
          </a:extLst>
        </xdr:cNvPr>
        <xdr:cNvSpPr/>
      </xdr:nvSpPr>
      <xdr:spPr>
        <a:xfrm rot="16200000">
          <a:off x="935037" y="6189664"/>
          <a:ext cx="168278" cy="933449"/>
        </a:xfrm>
        <a:prstGeom prst="rect">
          <a:avLst/>
        </a:prstGeom>
        <a:noFill/>
        <a:ln w="19050" cap="flat" cmpd="sng">
          <a:solidFill>
            <a:srgbClr val="000000"/>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1100">
              <a:solidFill>
                <a:srgbClr val="FFFFFF"/>
              </a:solidFill>
              <a:latin typeface="Calibri" panose="00000000000000000000" charset="0"/>
              <a:ea typeface="Calibri" panose="00000000000000000000" charset="0"/>
            </a:rPr>
            <a:t>v</a:t>
          </a:r>
        </a:p>
      </xdr:txBody>
    </xdr:sp>
    <xdr:clientData/>
  </xdr:twoCellAnchor>
  <xdr:twoCellAnchor>
    <xdr:from>
      <xdr:col>1</xdr:col>
      <xdr:colOff>18459</xdr:colOff>
      <xdr:row>34</xdr:row>
      <xdr:rowOff>37951</xdr:rowOff>
    </xdr:from>
    <xdr:to>
      <xdr:col>2</xdr:col>
      <xdr:colOff>180901</xdr:colOff>
      <xdr:row>36</xdr:row>
      <xdr:rowOff>75902</xdr:rowOff>
    </xdr:to>
    <xdr:sp macro="" textlink="">
      <xdr:nvSpPr>
        <xdr:cNvPr id="34" name="rect">
          <a:extLst>
            <a:ext uri="{FF2B5EF4-FFF2-40B4-BE49-F238E27FC236}">
              <a16:creationId xmlns:a16="http://schemas.microsoft.com/office/drawing/2014/main" id="{00000000-0008-0000-0300-000022000000}"/>
            </a:ext>
          </a:extLst>
        </xdr:cNvPr>
        <xdr:cNvSpPr/>
      </xdr:nvSpPr>
      <xdr:spPr>
        <a:xfrm rot="16200000">
          <a:off x="801691" y="5961064"/>
          <a:ext cx="425450" cy="771525"/>
        </a:xfrm>
        <a:prstGeom prst="rect">
          <a:avLst/>
        </a:prstGeom>
        <a:noFill/>
        <a:ln w="19050" cap="flat" cmpd="sng">
          <a:solidFill>
            <a:srgbClr val="000000"/>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1100">
              <a:solidFill>
                <a:srgbClr val="FFFFFF"/>
              </a:solidFill>
              <a:latin typeface="Calibri" panose="00000000000000000000" charset="0"/>
              <a:ea typeface="Calibri" panose="00000000000000000000" charset="0"/>
            </a:rPr>
            <a:t>v</a:t>
          </a:r>
        </a:p>
      </xdr:txBody>
    </xdr:sp>
    <xdr:clientData/>
  </xdr:twoCellAnchor>
  <xdr:twoCellAnchor>
    <xdr:from>
      <xdr:col>1</xdr:col>
      <xdr:colOff>18459</xdr:colOff>
      <xdr:row>33</xdr:row>
      <xdr:rowOff>101203</xdr:rowOff>
    </xdr:from>
    <xdr:to>
      <xdr:col>2</xdr:col>
      <xdr:colOff>190500</xdr:colOff>
      <xdr:row>34</xdr:row>
      <xdr:rowOff>12650</xdr:rowOff>
    </xdr:to>
    <xdr:sp macro="" textlink="">
      <xdr:nvSpPr>
        <xdr:cNvPr id="35" name="rect">
          <a:extLst>
            <a:ext uri="{FF2B5EF4-FFF2-40B4-BE49-F238E27FC236}">
              <a16:creationId xmlns:a16="http://schemas.microsoft.com/office/drawing/2014/main" id="{00000000-0008-0000-0300-000023000000}"/>
            </a:ext>
          </a:extLst>
        </xdr:cNvPr>
        <xdr:cNvSpPr/>
      </xdr:nvSpPr>
      <xdr:spPr>
        <a:xfrm rot="16200000">
          <a:off x="971553" y="5676898"/>
          <a:ext cx="95250" cy="781051"/>
        </a:xfrm>
        <a:prstGeom prst="rect">
          <a:avLst/>
        </a:prstGeom>
        <a:solidFill>
          <a:srgbClr val="000000"/>
        </a:solidFill>
        <a:ln w="19050" cap="flat" cmpd="sng">
          <a:solidFill>
            <a:srgbClr val="000000"/>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1100">
              <a:solidFill>
                <a:srgbClr val="FFFFFF"/>
              </a:solidFill>
              <a:latin typeface="Calibri" panose="00000000000000000000" charset="0"/>
              <a:ea typeface="Calibri" panose="00000000000000000000" charset="0"/>
            </a:rPr>
            <a:t>v</a:t>
          </a:r>
        </a:p>
      </xdr:txBody>
    </xdr:sp>
    <xdr:clientData/>
  </xdr:twoCellAnchor>
  <xdr:twoCellAnchor>
    <xdr:from>
      <xdr:col>1</xdr:col>
      <xdr:colOff>190500</xdr:colOff>
      <xdr:row>20</xdr:row>
      <xdr:rowOff>139154</xdr:rowOff>
    </xdr:from>
    <xdr:to>
      <xdr:col>1</xdr:col>
      <xdr:colOff>552302</xdr:colOff>
      <xdr:row>33</xdr:row>
      <xdr:rowOff>101203</xdr:rowOff>
    </xdr:to>
    <xdr:sp macro="" textlink="">
      <xdr:nvSpPr>
        <xdr:cNvPr id="36" name="rect">
          <a:extLst>
            <a:ext uri="{FF2B5EF4-FFF2-40B4-BE49-F238E27FC236}">
              <a16:creationId xmlns:a16="http://schemas.microsoft.com/office/drawing/2014/main" id="{00000000-0008-0000-0300-000024000000}"/>
            </a:ext>
          </a:extLst>
        </xdr:cNvPr>
        <xdr:cNvSpPr/>
      </xdr:nvSpPr>
      <xdr:spPr>
        <a:xfrm rot="16200000">
          <a:off x="-233361" y="4614862"/>
          <a:ext cx="2428875" cy="361948"/>
        </a:xfrm>
        <a:prstGeom prst="rect">
          <a:avLst/>
        </a:prstGeom>
        <a:noFill/>
        <a:ln w="19050" cap="flat" cmpd="sng">
          <a:solidFill>
            <a:srgbClr val="000000"/>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1100">
              <a:solidFill>
                <a:srgbClr val="FFFFFF"/>
              </a:solidFill>
              <a:latin typeface="Calibri" panose="00000000000000000000" charset="0"/>
              <a:ea typeface="Calibri" panose="00000000000000000000" charset="0"/>
            </a:rPr>
            <a:t>v</a:t>
          </a:r>
        </a:p>
      </xdr:txBody>
    </xdr:sp>
    <xdr:clientData/>
  </xdr:twoCellAnchor>
  <xdr:twoCellAnchor>
    <xdr:from>
      <xdr:col>2</xdr:col>
      <xdr:colOff>17720</xdr:colOff>
      <xdr:row>27</xdr:row>
      <xdr:rowOff>63251</xdr:rowOff>
    </xdr:from>
    <xdr:to>
      <xdr:col>3</xdr:col>
      <xdr:colOff>56854</xdr:colOff>
      <xdr:row>30</xdr:row>
      <xdr:rowOff>0</xdr:rowOff>
    </xdr:to>
    <xdr:sp macro="" textlink="">
      <xdr:nvSpPr>
        <xdr:cNvPr id="37" name=" ">
          <a:extLst>
            <a:ext uri="{FF2B5EF4-FFF2-40B4-BE49-F238E27FC236}">
              <a16:creationId xmlns:a16="http://schemas.microsoft.com/office/drawing/2014/main" id="{00000000-0008-0000-0300-000025000000}"/>
            </a:ext>
          </a:extLst>
        </xdr:cNvPr>
        <xdr:cNvSpPr txBox="1"/>
      </xdr:nvSpPr>
      <xdr:spPr>
        <a:xfrm>
          <a:off x="1237230" y="4830195"/>
          <a:ext cx="648720" cy="514350"/>
        </a:xfrm>
        <a:prstGeom prst="rect">
          <a:avLst/>
        </a:prstGeom>
        <a:solidFill>
          <a:srgbClr val="FFFFFF"/>
        </a:solid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000" b="1">
              <a:solidFill>
                <a:srgbClr val="000000"/>
              </a:solidFill>
              <a:latin typeface="+mj-lt" panose="00000000000000000000" charset="0"/>
              <a:ea typeface="+mj-lt" panose="00000000000000000000" charset="0"/>
            </a:rPr>
            <a:t>7'</a:t>
          </a:r>
        </a:p>
        <a:p>
          <a:pPr algn="ctr"/>
          <a:r>
            <a:rPr lang="en-US" altLang="zh-CN" sz="1000" b="1">
              <a:solidFill>
                <a:srgbClr val="000000"/>
              </a:solidFill>
              <a:latin typeface="+mj-lt" panose="00000000000000000000" charset="0"/>
              <a:ea typeface="+mj-lt" panose="00000000000000000000" charset="0"/>
            </a:rPr>
            <a:t> ft</a:t>
          </a:r>
        </a:p>
      </xdr:txBody>
    </xdr:sp>
    <xdr:clientData/>
  </xdr:twoCellAnchor>
  <xdr:twoCellAnchor>
    <xdr:from>
      <xdr:col>2</xdr:col>
      <xdr:colOff>371401</xdr:colOff>
      <xdr:row>34</xdr:row>
      <xdr:rowOff>63251</xdr:rowOff>
    </xdr:from>
    <xdr:to>
      <xdr:col>3</xdr:col>
      <xdr:colOff>410534</xdr:colOff>
      <xdr:row>36</xdr:row>
      <xdr:rowOff>126503</xdr:rowOff>
    </xdr:to>
    <xdr:sp macro="" textlink="">
      <xdr:nvSpPr>
        <xdr:cNvPr id="38" name=" ">
          <a:extLst>
            <a:ext uri="{FF2B5EF4-FFF2-40B4-BE49-F238E27FC236}">
              <a16:creationId xmlns:a16="http://schemas.microsoft.com/office/drawing/2014/main" id="{00000000-0008-0000-0300-000026000000}"/>
            </a:ext>
          </a:extLst>
        </xdr:cNvPr>
        <xdr:cNvSpPr txBox="1"/>
      </xdr:nvSpPr>
      <xdr:spPr>
        <a:xfrm>
          <a:off x="1590675" y="6162674"/>
          <a:ext cx="648720" cy="447675"/>
        </a:xfrm>
        <a:prstGeom prst="rect">
          <a:avLst/>
        </a:prstGeom>
        <a:solidFill>
          <a:srgbClr val="FFFFFF"/>
        </a:solid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000" b="1">
              <a:solidFill>
                <a:srgbClr val="000000"/>
              </a:solidFill>
              <a:latin typeface="+mj-lt" panose="00000000000000000000" charset="0"/>
              <a:ea typeface="+mj-lt" panose="00000000000000000000" charset="0"/>
            </a:rPr>
            <a:t>2.6''ft</a:t>
          </a:r>
        </a:p>
      </xdr:txBody>
    </xdr:sp>
    <xdr:clientData/>
  </xdr:twoCellAnchor>
  <xdr:twoCellAnchor>
    <xdr:from>
      <xdr:col>2</xdr:col>
      <xdr:colOff>313808</xdr:colOff>
      <xdr:row>32</xdr:row>
      <xdr:rowOff>113853</xdr:rowOff>
    </xdr:from>
    <xdr:to>
      <xdr:col>4</xdr:col>
      <xdr:colOff>37656</xdr:colOff>
      <xdr:row>34</xdr:row>
      <xdr:rowOff>177105</xdr:rowOff>
    </xdr:to>
    <xdr:sp macro="" textlink="">
      <xdr:nvSpPr>
        <xdr:cNvPr id="39" name=" ">
          <a:extLst>
            <a:ext uri="{FF2B5EF4-FFF2-40B4-BE49-F238E27FC236}">
              <a16:creationId xmlns:a16="http://schemas.microsoft.com/office/drawing/2014/main" id="{00000000-0008-0000-0300-000027000000}"/>
            </a:ext>
          </a:extLst>
        </xdr:cNvPr>
        <xdr:cNvSpPr txBox="1"/>
      </xdr:nvSpPr>
      <xdr:spPr>
        <a:xfrm>
          <a:off x="1533524" y="5829300"/>
          <a:ext cx="942975" cy="447675"/>
        </a:xfrm>
        <a:prstGeom prst="rect">
          <a:avLst/>
        </a:prstGeom>
        <a:solidFill>
          <a:srgbClr val="FFFFFF"/>
        </a:solid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000" b="1">
              <a:solidFill>
                <a:srgbClr val="000000"/>
              </a:solidFill>
              <a:latin typeface="+mj-lt" panose="00000000000000000000" charset="0"/>
              <a:ea typeface="+mj-lt" panose="00000000000000000000" charset="0"/>
            </a:rPr>
            <a:t>9''ft DPC </a:t>
          </a:r>
        </a:p>
      </xdr:txBody>
    </xdr:sp>
    <xdr:clientData/>
  </xdr:twoCellAnchor>
  <xdr:twoCellAnchor>
    <xdr:from>
      <xdr:col>2</xdr:col>
      <xdr:colOff>342604</xdr:colOff>
      <xdr:row>35</xdr:row>
      <xdr:rowOff>151804</xdr:rowOff>
    </xdr:from>
    <xdr:to>
      <xdr:col>4</xdr:col>
      <xdr:colOff>66453</xdr:colOff>
      <xdr:row>38</xdr:row>
      <xdr:rowOff>37951</xdr:rowOff>
    </xdr:to>
    <xdr:sp macro="" textlink="">
      <xdr:nvSpPr>
        <xdr:cNvPr id="40" name=" ">
          <a:extLst>
            <a:ext uri="{FF2B5EF4-FFF2-40B4-BE49-F238E27FC236}">
              <a16:creationId xmlns:a16="http://schemas.microsoft.com/office/drawing/2014/main" id="{00000000-0008-0000-0300-000028000000}"/>
            </a:ext>
          </a:extLst>
        </xdr:cNvPr>
        <xdr:cNvSpPr txBox="1"/>
      </xdr:nvSpPr>
      <xdr:spPr>
        <a:xfrm>
          <a:off x="1562100" y="6448425"/>
          <a:ext cx="942975" cy="447675"/>
        </a:xfrm>
        <a:prstGeom prst="rect">
          <a:avLst/>
        </a:prstGeom>
        <a:solidFill>
          <a:srgbClr val="FFFFFF"/>
        </a:solid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000" b="1">
              <a:solidFill>
                <a:srgbClr val="000000"/>
              </a:solidFill>
              <a:latin typeface="+mj-lt" panose="00000000000000000000" charset="0"/>
              <a:ea typeface="+mj-lt" panose="00000000000000000000" charset="0"/>
            </a:rPr>
            <a:t>3'' inch</a:t>
          </a:r>
        </a:p>
      </xdr:txBody>
    </xdr:sp>
    <xdr:clientData/>
  </xdr:twoCellAnchor>
  <xdr:twoCellAnchor>
    <xdr:from>
      <xdr:col>1</xdr:col>
      <xdr:colOff>199360</xdr:colOff>
      <xdr:row>24</xdr:row>
      <xdr:rowOff>164455</xdr:rowOff>
    </xdr:from>
    <xdr:to>
      <xdr:col>1</xdr:col>
      <xdr:colOff>533104</xdr:colOff>
      <xdr:row>25</xdr:row>
      <xdr:rowOff>126503</xdr:rowOff>
    </xdr:to>
    <xdr:sp macro="" textlink="">
      <xdr:nvSpPr>
        <xdr:cNvPr id="41" name="rect">
          <a:extLst>
            <a:ext uri="{FF2B5EF4-FFF2-40B4-BE49-F238E27FC236}">
              <a16:creationId xmlns:a16="http://schemas.microsoft.com/office/drawing/2014/main" id="{00000000-0008-0000-0300-000029000000}"/>
            </a:ext>
          </a:extLst>
        </xdr:cNvPr>
        <xdr:cNvSpPr/>
      </xdr:nvSpPr>
      <xdr:spPr>
        <a:xfrm rot="16200000">
          <a:off x="900112" y="4271962"/>
          <a:ext cx="152401" cy="333374"/>
        </a:xfrm>
        <a:prstGeom prst="rect">
          <a:avLst/>
        </a:prstGeom>
        <a:solidFill>
          <a:srgbClr val="000000"/>
        </a:solidFill>
        <a:ln w="19050" cap="flat" cmpd="sng">
          <a:solidFill>
            <a:srgbClr val="000000"/>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1100">
              <a:solidFill>
                <a:srgbClr val="FFFFFF"/>
              </a:solidFill>
              <a:latin typeface="Calibri" panose="00000000000000000000" charset="0"/>
              <a:ea typeface="Calibri" panose="00000000000000000000" charset="0"/>
            </a:rPr>
            <a:t>v</a:t>
          </a:r>
        </a:p>
      </xdr:txBody>
    </xdr:sp>
    <xdr:clientData/>
  </xdr:twoCellAnchor>
  <xdr:twoCellAnchor>
    <xdr:from>
      <xdr:col>2</xdr:col>
      <xdr:colOff>28058</xdr:colOff>
      <xdr:row>24</xdr:row>
      <xdr:rowOff>0</xdr:rowOff>
    </xdr:from>
    <xdr:to>
      <xdr:col>3</xdr:col>
      <xdr:colOff>67191</xdr:colOff>
      <xdr:row>26</xdr:row>
      <xdr:rowOff>139154</xdr:rowOff>
    </xdr:to>
    <xdr:sp macro="" textlink="">
      <xdr:nvSpPr>
        <xdr:cNvPr id="42" name=" ">
          <a:extLst>
            <a:ext uri="{FF2B5EF4-FFF2-40B4-BE49-F238E27FC236}">
              <a16:creationId xmlns:a16="http://schemas.microsoft.com/office/drawing/2014/main" id="{00000000-0008-0000-0300-00002A000000}"/>
            </a:ext>
          </a:extLst>
        </xdr:cNvPr>
        <xdr:cNvSpPr txBox="1"/>
      </xdr:nvSpPr>
      <xdr:spPr>
        <a:xfrm>
          <a:off x="1247775" y="4200525"/>
          <a:ext cx="648720" cy="514350"/>
        </a:xfrm>
        <a:prstGeom prst="rect">
          <a:avLst/>
        </a:prstGeom>
        <a:solidFill>
          <a:srgbClr val="FFFFFF"/>
        </a:solid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000" b="1">
              <a:solidFill>
                <a:srgbClr val="000000"/>
              </a:solidFill>
              <a:latin typeface="+mj-lt" panose="00000000000000000000" charset="0"/>
              <a:ea typeface="+mj-lt" panose="00000000000000000000" charset="0"/>
            </a:rPr>
            <a:t>9''  ft</a:t>
          </a:r>
        </a:p>
      </xdr:txBody>
    </xdr:sp>
    <xdr:clientData/>
  </xdr:twoCellAnchor>
  <xdr:twoCellAnchor>
    <xdr:from>
      <xdr:col>2</xdr:col>
      <xdr:colOff>66453</xdr:colOff>
      <xdr:row>21</xdr:row>
      <xdr:rowOff>0</xdr:rowOff>
    </xdr:from>
    <xdr:to>
      <xdr:col>3</xdr:col>
      <xdr:colOff>105587</xdr:colOff>
      <xdr:row>23</xdr:row>
      <xdr:rowOff>126503</xdr:rowOff>
    </xdr:to>
    <xdr:sp macro="" textlink="">
      <xdr:nvSpPr>
        <xdr:cNvPr id="43" name=" ">
          <a:extLst>
            <a:ext uri="{FF2B5EF4-FFF2-40B4-BE49-F238E27FC236}">
              <a16:creationId xmlns:a16="http://schemas.microsoft.com/office/drawing/2014/main" id="{00000000-0008-0000-0300-00002B000000}"/>
            </a:ext>
          </a:extLst>
        </xdr:cNvPr>
        <xdr:cNvSpPr txBox="1"/>
      </xdr:nvSpPr>
      <xdr:spPr>
        <a:xfrm>
          <a:off x="1285875" y="3619500"/>
          <a:ext cx="648720" cy="514350"/>
        </a:xfrm>
        <a:prstGeom prst="rect">
          <a:avLst/>
        </a:prstGeom>
        <a:solidFill>
          <a:srgbClr val="FFFFFF"/>
        </a:solid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000" b="1">
              <a:solidFill>
                <a:srgbClr val="000000"/>
              </a:solidFill>
              <a:latin typeface="+mj-lt" panose="00000000000000000000" charset="0"/>
              <a:ea typeface="+mj-lt" panose="00000000000000000000" charset="0"/>
            </a:rPr>
            <a:t>3.5'  ft</a:t>
          </a:r>
        </a:p>
      </xdr:txBody>
    </xdr:sp>
    <xdr:clientData/>
  </xdr:twoCellAnchor>
  <xdr:twoCellAnchor>
    <xdr:from>
      <xdr:col>1</xdr:col>
      <xdr:colOff>171302</xdr:colOff>
      <xdr:row>20</xdr:row>
      <xdr:rowOff>63251</xdr:rowOff>
    </xdr:from>
    <xdr:to>
      <xdr:col>3</xdr:col>
      <xdr:colOff>313808</xdr:colOff>
      <xdr:row>20</xdr:row>
      <xdr:rowOff>151804</xdr:rowOff>
    </xdr:to>
    <xdr:sp macro="" textlink="">
      <xdr:nvSpPr>
        <xdr:cNvPr id="44" name="rect">
          <a:extLst>
            <a:ext uri="{FF2B5EF4-FFF2-40B4-BE49-F238E27FC236}">
              <a16:creationId xmlns:a16="http://schemas.microsoft.com/office/drawing/2014/main" id="{00000000-0008-0000-0300-00002C000000}"/>
            </a:ext>
          </a:extLst>
        </xdr:cNvPr>
        <xdr:cNvSpPr/>
      </xdr:nvSpPr>
      <xdr:spPr>
        <a:xfrm rot="16200000">
          <a:off x="1423990" y="2862262"/>
          <a:ext cx="76201" cy="1362076"/>
        </a:xfrm>
        <a:prstGeom prst="rect">
          <a:avLst/>
        </a:prstGeom>
        <a:noFill/>
        <a:ln w="19050" cap="flat" cmpd="sng">
          <a:solidFill>
            <a:srgbClr val="000000"/>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1100">
              <a:solidFill>
                <a:srgbClr val="FFFFFF"/>
              </a:solidFill>
              <a:latin typeface="Calibri" panose="00000000000000000000" charset="0"/>
              <a:ea typeface="Calibri" panose="00000000000000000000" charset="0"/>
            </a:rPr>
            <a:t>v</a:t>
          </a:r>
        </a:p>
      </xdr:txBody>
    </xdr:sp>
    <xdr:clientData/>
  </xdr:twoCellAnchor>
  <xdr:twoCellAnchor>
    <xdr:from>
      <xdr:col>3</xdr:col>
      <xdr:colOff>561901</xdr:colOff>
      <xdr:row>19</xdr:row>
      <xdr:rowOff>63251</xdr:rowOff>
    </xdr:from>
    <xdr:to>
      <xdr:col>4</xdr:col>
      <xdr:colOff>601034</xdr:colOff>
      <xdr:row>22</xdr:row>
      <xdr:rowOff>0</xdr:rowOff>
    </xdr:to>
    <xdr:sp macro="" textlink="">
      <xdr:nvSpPr>
        <xdr:cNvPr id="45" name=" ">
          <a:extLst>
            <a:ext uri="{FF2B5EF4-FFF2-40B4-BE49-F238E27FC236}">
              <a16:creationId xmlns:a16="http://schemas.microsoft.com/office/drawing/2014/main" id="{00000000-0008-0000-0300-00002D000000}"/>
            </a:ext>
          </a:extLst>
        </xdr:cNvPr>
        <xdr:cNvSpPr txBox="1"/>
      </xdr:nvSpPr>
      <xdr:spPr>
        <a:xfrm>
          <a:off x="2390775" y="3305175"/>
          <a:ext cx="648720" cy="514350"/>
        </a:xfrm>
        <a:prstGeom prst="rect">
          <a:avLst/>
        </a:prstGeom>
        <a:solidFill>
          <a:srgbClr val="FFFFFF"/>
        </a:solid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000" b="1">
              <a:solidFill>
                <a:srgbClr val="000000"/>
              </a:solidFill>
              <a:latin typeface="+mj-lt" panose="00000000000000000000" charset="0"/>
              <a:ea typeface="+mj-lt" panose="00000000000000000000" charset="0"/>
            </a:rPr>
            <a:t>3''  ft</a:t>
          </a:r>
        </a:p>
      </xdr:txBody>
    </xdr:sp>
    <xdr:clientData/>
  </xdr:twoCellAnchor>
  <xdr:twoCellAnchor>
    <xdr:from>
      <xdr:col>1</xdr:col>
      <xdr:colOff>171302</xdr:colOff>
      <xdr:row>18</xdr:row>
      <xdr:rowOff>164455</xdr:rowOff>
    </xdr:from>
    <xdr:to>
      <xdr:col>1</xdr:col>
      <xdr:colOff>389860</xdr:colOff>
      <xdr:row>20</xdr:row>
      <xdr:rowOff>75902</xdr:rowOff>
    </xdr:to>
    <xdr:sp macro="" textlink="">
      <xdr:nvSpPr>
        <xdr:cNvPr id="46" name="rect">
          <a:extLst>
            <a:ext uri="{FF2B5EF4-FFF2-40B4-BE49-F238E27FC236}">
              <a16:creationId xmlns:a16="http://schemas.microsoft.com/office/drawing/2014/main" id="{00000000-0008-0000-0300-00002E000000}"/>
            </a:ext>
          </a:extLst>
        </xdr:cNvPr>
        <xdr:cNvSpPr/>
      </xdr:nvSpPr>
      <xdr:spPr>
        <a:xfrm rot="16200000">
          <a:off x="747716" y="3252787"/>
          <a:ext cx="285750" cy="219076"/>
        </a:xfrm>
        <a:prstGeom prst="rect">
          <a:avLst/>
        </a:prstGeom>
        <a:noFill/>
        <a:ln w="19050" cap="flat" cmpd="sng">
          <a:solidFill>
            <a:srgbClr val="000000"/>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1100">
              <a:solidFill>
                <a:srgbClr val="FFFFFF"/>
              </a:solidFill>
              <a:latin typeface="Calibri" panose="00000000000000000000" charset="0"/>
              <a:ea typeface="Calibri" panose="00000000000000000000" charset="0"/>
            </a:rPr>
            <a:t>v</a:t>
          </a:r>
        </a:p>
      </xdr:txBody>
    </xdr:sp>
    <xdr:clientData/>
  </xdr:twoCellAnchor>
  <xdr:twoCellAnchor>
    <xdr:from>
      <xdr:col>4</xdr:col>
      <xdr:colOff>104110</xdr:colOff>
      <xdr:row>20</xdr:row>
      <xdr:rowOff>25300</xdr:rowOff>
    </xdr:from>
    <xdr:to>
      <xdr:col>5</xdr:col>
      <xdr:colOff>143244</xdr:colOff>
      <xdr:row>22</xdr:row>
      <xdr:rowOff>151804</xdr:rowOff>
    </xdr:to>
    <xdr:sp macro="" textlink="">
      <xdr:nvSpPr>
        <xdr:cNvPr id="47" name=" ">
          <a:extLst>
            <a:ext uri="{FF2B5EF4-FFF2-40B4-BE49-F238E27FC236}">
              <a16:creationId xmlns:a16="http://schemas.microsoft.com/office/drawing/2014/main" id="{00000000-0008-0000-0300-00002F000000}"/>
            </a:ext>
          </a:extLst>
        </xdr:cNvPr>
        <xdr:cNvSpPr txBox="1"/>
      </xdr:nvSpPr>
      <xdr:spPr>
        <a:xfrm>
          <a:off x="2543175" y="3457575"/>
          <a:ext cx="648720" cy="514350"/>
        </a:xfrm>
        <a:prstGeom prst="rect">
          <a:avLst/>
        </a:prstGeom>
        <a:solidFill>
          <a:srgbClr val="FFFFFF"/>
        </a:solid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000" b="1">
              <a:solidFill>
                <a:srgbClr val="000000"/>
              </a:solidFill>
              <a:latin typeface="+mj-lt" panose="00000000000000000000" charset="0"/>
              <a:ea typeface="+mj-lt" panose="00000000000000000000" charset="0"/>
            </a:rPr>
            <a:t>3''  ft</a:t>
          </a:r>
        </a:p>
      </xdr:txBody>
    </xdr:sp>
    <xdr:clientData/>
  </xdr:twoCellAnchor>
  <xdr:twoCellAnchor>
    <xdr:from>
      <xdr:col>1</xdr:col>
      <xdr:colOff>552302</xdr:colOff>
      <xdr:row>18</xdr:row>
      <xdr:rowOff>25300</xdr:rowOff>
    </xdr:from>
    <xdr:to>
      <xdr:col>2</xdr:col>
      <xdr:colOff>591436</xdr:colOff>
      <xdr:row>20</xdr:row>
      <xdr:rowOff>0</xdr:rowOff>
    </xdr:to>
    <xdr:sp macro="" textlink="">
      <xdr:nvSpPr>
        <xdr:cNvPr id="48" name=" ">
          <a:extLst>
            <a:ext uri="{FF2B5EF4-FFF2-40B4-BE49-F238E27FC236}">
              <a16:creationId xmlns:a16="http://schemas.microsoft.com/office/drawing/2014/main" id="{00000000-0008-0000-0300-000030000000}"/>
            </a:ext>
          </a:extLst>
        </xdr:cNvPr>
        <xdr:cNvSpPr txBox="1"/>
      </xdr:nvSpPr>
      <xdr:spPr>
        <a:xfrm>
          <a:off x="1162050" y="3076575"/>
          <a:ext cx="648720" cy="352426"/>
        </a:xfrm>
        <a:prstGeom prst="rect">
          <a:avLst/>
        </a:prstGeom>
        <a:solidFill>
          <a:srgbClr val="FFFFFF"/>
        </a:solid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000" b="1">
              <a:solidFill>
                <a:srgbClr val="000000"/>
              </a:solidFill>
              <a:latin typeface="+mj-lt" panose="00000000000000000000" charset="0"/>
              <a:ea typeface="+mj-lt" panose="00000000000000000000" charset="0"/>
            </a:rPr>
            <a:t>6''  ft</a:t>
          </a:r>
        </a:p>
      </xdr:txBody>
    </xdr:sp>
    <xdr:clientData/>
  </xdr:twoCellAnchor>
  <xdr:twoCellAnchor>
    <xdr:from>
      <xdr:col>7</xdr:col>
      <xdr:colOff>0</xdr:colOff>
      <xdr:row>30</xdr:row>
      <xdr:rowOff>0</xdr:rowOff>
    </xdr:from>
    <xdr:to>
      <xdr:col>10</xdr:col>
      <xdr:colOff>37656</xdr:colOff>
      <xdr:row>32</xdr:row>
      <xdr:rowOff>126503</xdr:rowOff>
    </xdr:to>
    <xdr:sp macro="" textlink="">
      <xdr:nvSpPr>
        <xdr:cNvPr id="49" name=" ">
          <a:extLst>
            <a:ext uri="{FF2B5EF4-FFF2-40B4-BE49-F238E27FC236}">
              <a16:creationId xmlns:a16="http://schemas.microsoft.com/office/drawing/2014/main" id="{00000000-0008-0000-0300-000031000000}"/>
            </a:ext>
          </a:extLst>
        </xdr:cNvPr>
        <xdr:cNvSpPr txBox="1"/>
      </xdr:nvSpPr>
      <xdr:spPr>
        <a:xfrm>
          <a:off x="4267200" y="5715000"/>
          <a:ext cx="1866900" cy="514350"/>
        </a:xfrm>
        <a:prstGeom prst="rect">
          <a:avLst/>
        </a:prstGeom>
        <a:solidFill>
          <a:srgbClr val="FFFFFF"/>
        </a:solid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10</xdr:col>
      <xdr:colOff>399459</xdr:colOff>
      <xdr:row>7</xdr:row>
      <xdr:rowOff>113853</xdr:rowOff>
    </xdr:from>
    <xdr:to>
      <xdr:col>12</xdr:col>
      <xdr:colOff>37656</xdr:colOff>
      <xdr:row>11</xdr:row>
      <xdr:rowOff>151804</xdr:rowOff>
    </xdr:to>
    <xdr:sp macro="" textlink="">
      <xdr:nvSpPr>
        <xdr:cNvPr id="50" name="rect">
          <a:extLst>
            <a:ext uri="{FF2B5EF4-FFF2-40B4-BE49-F238E27FC236}">
              <a16:creationId xmlns:a16="http://schemas.microsoft.com/office/drawing/2014/main" id="{00000000-0008-0000-0300-000032000000}"/>
            </a:ext>
          </a:extLst>
        </xdr:cNvPr>
        <xdr:cNvSpPr/>
      </xdr:nvSpPr>
      <xdr:spPr>
        <a:xfrm rot="16200000">
          <a:off x="6524629" y="1419225"/>
          <a:ext cx="800100" cy="857250"/>
        </a:xfrm>
        <a:prstGeom prst="rect">
          <a:avLst/>
        </a:prstGeom>
        <a:noFill/>
        <a:ln w="19050" cap="flat" cmpd="sng">
          <a:solidFill>
            <a:srgbClr val="000000"/>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1100">
              <a:solidFill>
                <a:srgbClr val="FFFFFF"/>
              </a:solidFill>
              <a:latin typeface="Calibri" panose="00000000000000000000" charset="0"/>
              <a:ea typeface="Calibri" panose="00000000000000000000" charset="0"/>
            </a:rPr>
            <a:t>v</a:t>
          </a:r>
        </a:p>
      </xdr:txBody>
    </xdr:sp>
    <xdr:clientData/>
  </xdr:twoCellAnchor>
  <xdr:twoCellAnchor>
    <xdr:from>
      <xdr:col>10</xdr:col>
      <xdr:colOff>276151</xdr:colOff>
      <xdr:row>6</xdr:row>
      <xdr:rowOff>164455</xdr:rowOff>
    </xdr:from>
    <xdr:to>
      <xdr:col>12</xdr:col>
      <xdr:colOff>142505</xdr:colOff>
      <xdr:row>12</xdr:row>
      <xdr:rowOff>50601</xdr:rowOff>
    </xdr:to>
    <xdr:sp macro="" textlink="">
      <xdr:nvSpPr>
        <xdr:cNvPr id="51" name="rect">
          <a:extLst>
            <a:ext uri="{FF2B5EF4-FFF2-40B4-BE49-F238E27FC236}">
              <a16:creationId xmlns:a16="http://schemas.microsoft.com/office/drawing/2014/main" id="{00000000-0008-0000-0300-000033000000}"/>
            </a:ext>
          </a:extLst>
        </xdr:cNvPr>
        <xdr:cNvSpPr/>
      </xdr:nvSpPr>
      <xdr:spPr>
        <a:xfrm rot="16200000">
          <a:off x="6400802" y="1285874"/>
          <a:ext cx="1028698" cy="1085849"/>
        </a:xfrm>
        <a:prstGeom prst="rect">
          <a:avLst/>
        </a:prstGeom>
        <a:noFill/>
        <a:ln w="19050" cap="flat" cmpd="sng">
          <a:solidFill>
            <a:srgbClr val="000000"/>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1100">
              <a:solidFill>
                <a:srgbClr val="FFFFFF"/>
              </a:solidFill>
              <a:latin typeface="Calibri" panose="00000000000000000000" charset="0"/>
              <a:ea typeface="Calibri" panose="00000000000000000000" charset="0"/>
            </a:rPr>
            <a:t>v</a:t>
          </a:r>
        </a:p>
      </xdr:txBody>
    </xdr:sp>
    <xdr:clientData/>
  </xdr:twoCellAnchor>
  <xdr:twoCellAnchor>
    <xdr:from>
      <xdr:col>10</xdr:col>
      <xdr:colOff>485110</xdr:colOff>
      <xdr:row>10</xdr:row>
      <xdr:rowOff>126503</xdr:rowOff>
    </xdr:from>
    <xdr:to>
      <xdr:col>11</xdr:col>
      <xdr:colOff>252523</xdr:colOff>
      <xdr:row>12</xdr:row>
      <xdr:rowOff>50601</xdr:rowOff>
    </xdr:to>
    <xdr:pic>
      <xdr:nvPicPr>
        <xdr:cNvPr id="52" name="Picture 2" descr=" ">
          <a:extLst>
            <a:ext uri="{FF2B5EF4-FFF2-40B4-BE49-F238E27FC236}">
              <a16:creationId xmlns:a16="http://schemas.microsoft.com/office/drawing/2014/main" id="{00000000-0008-0000-0300-000034000000}"/>
            </a:ext>
          </a:extLst>
        </xdr:cNvPr>
        <xdr:cNvPicPr/>
      </xdr:nvPicPr>
      <xdr:blipFill>
        <a:blip xmlns:r="http://schemas.openxmlformats.org/officeDocument/2006/relationships" r:embed="rId1"/>
        <a:srcRect/>
        <a:stretch>
          <a:fillRect/>
        </a:stretch>
      </xdr:blipFill>
      <xdr:spPr>
        <a:xfrm rot="16200000" flipH="1" flipV="1">
          <a:off x="6618071" y="2002054"/>
          <a:ext cx="304220" cy="376812"/>
        </a:xfrm>
        <a:prstGeom prst="rect">
          <a:avLst/>
        </a:prstGeom>
        <a:noFill/>
        <a:ln>
          <a:noFill/>
        </a:ln>
        <a:effec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IV57"/>
  <sheetViews>
    <sheetView tabSelected="1" topLeftCell="A43" zoomScale="71" workbookViewId="0">
      <selection activeCell="K52" sqref="K52"/>
    </sheetView>
  </sheetViews>
  <sheetFormatPr defaultColWidth="9" defaultRowHeight="15" x14ac:dyDescent="0.25"/>
  <cols>
    <col min="1" max="1" width="9.42578125" style="1" customWidth="1"/>
    <col min="2" max="2" width="55" style="1" customWidth="1"/>
    <col min="3" max="3" width="17.5703125" style="129" customWidth="1"/>
    <col min="4" max="4" width="13.28515625" style="129" customWidth="1"/>
    <col min="5" max="5" width="15.5703125" style="129" customWidth="1"/>
    <col min="6" max="6" width="22.42578125" style="129" customWidth="1"/>
    <col min="7" max="256" width="9.140625" style="1" customWidth="1"/>
  </cols>
  <sheetData>
    <row r="3" spans="1:6" x14ac:dyDescent="0.25">
      <c r="A3" s="2"/>
      <c r="B3" s="131" t="s">
        <v>145</v>
      </c>
      <c r="C3" s="132"/>
      <c r="D3" s="132"/>
      <c r="E3" s="132"/>
      <c r="F3" s="132"/>
    </row>
    <row r="4" spans="1:6" x14ac:dyDescent="0.25">
      <c r="A4" s="2"/>
      <c r="B4" s="132"/>
      <c r="C4" s="132"/>
      <c r="D4" s="132"/>
      <c r="E4" s="132"/>
      <c r="F4" s="132"/>
    </row>
    <row r="5" spans="1:6" s="3" customFormat="1" ht="63" customHeight="1" x14ac:dyDescent="0.2">
      <c r="A5" s="2"/>
      <c r="B5" s="133" t="s">
        <v>188</v>
      </c>
      <c r="C5" s="133"/>
      <c r="D5" s="133"/>
      <c r="E5" s="133"/>
      <c r="F5" s="133"/>
    </row>
    <row r="6" spans="1:6" s="3" customFormat="1" ht="20.25" x14ac:dyDescent="0.3">
      <c r="A6" s="134" t="s">
        <v>87</v>
      </c>
      <c r="B6" s="134"/>
      <c r="C6" s="134"/>
      <c r="D6" s="134"/>
      <c r="E6" s="134"/>
      <c r="F6" s="134"/>
    </row>
    <row r="7" spans="1:6" s="3" customFormat="1" ht="20.25" customHeight="1" x14ac:dyDescent="0.2">
      <c r="A7" s="2"/>
      <c r="B7" s="4"/>
      <c r="C7" s="111"/>
      <c r="D7" s="111"/>
      <c r="E7" s="111"/>
      <c r="F7" s="111"/>
    </row>
    <row r="8" spans="1:6" s="3" customFormat="1" ht="18" x14ac:dyDescent="0.25">
      <c r="A8" s="5" t="s">
        <v>10</v>
      </c>
      <c r="B8" s="6" t="s">
        <v>11</v>
      </c>
      <c r="C8" s="112" t="s">
        <v>52</v>
      </c>
      <c r="D8" s="112" t="s">
        <v>53</v>
      </c>
      <c r="E8" s="112" t="s">
        <v>54</v>
      </c>
      <c r="F8" s="112" t="s">
        <v>51</v>
      </c>
    </row>
    <row r="9" spans="1:6" s="3" customFormat="1" ht="18" x14ac:dyDescent="0.25">
      <c r="A9" s="7" t="s">
        <v>48</v>
      </c>
      <c r="B9" s="8" t="s">
        <v>125</v>
      </c>
      <c r="C9" s="113"/>
      <c r="D9" s="113"/>
      <c r="E9" s="113"/>
      <c r="F9" s="114"/>
    </row>
    <row r="10" spans="1:6" s="3" customFormat="1" ht="87.75" customHeight="1" x14ac:dyDescent="0.2">
      <c r="A10" s="9">
        <v>1</v>
      </c>
      <c r="B10" s="10" t="s">
        <v>173</v>
      </c>
      <c r="C10" s="115">
        <v>110</v>
      </c>
      <c r="D10" s="113" t="s">
        <v>55</v>
      </c>
      <c r="E10" s="9"/>
      <c r="F10" s="116"/>
    </row>
    <row r="11" spans="1:6" s="3" customFormat="1" ht="72" x14ac:dyDescent="0.25">
      <c r="A11" s="9">
        <v>2</v>
      </c>
      <c r="B11" s="12" t="s">
        <v>172</v>
      </c>
      <c r="C11" s="117">
        <f>'Material  '!F28</f>
        <v>544.39122500000008</v>
      </c>
      <c r="D11" s="113" t="s">
        <v>12</v>
      </c>
      <c r="E11" s="9"/>
      <c r="F11" s="116"/>
    </row>
    <row r="12" spans="1:6" s="3" customFormat="1" ht="66.75" customHeight="1" x14ac:dyDescent="0.2">
      <c r="A12" s="9">
        <v>3</v>
      </c>
      <c r="B12" s="10" t="s">
        <v>186</v>
      </c>
      <c r="C12" s="117">
        <f>'Details WORK SHEET   '!H39*13.5</f>
        <v>6124.78125</v>
      </c>
      <c r="D12" s="113" t="s">
        <v>56</v>
      </c>
      <c r="E12" s="9"/>
      <c r="F12" s="116"/>
    </row>
    <row r="13" spans="1:6" s="3" customFormat="1" ht="18.75" x14ac:dyDescent="0.25">
      <c r="A13" s="11">
        <v>5</v>
      </c>
      <c r="B13" s="13" t="s">
        <v>171</v>
      </c>
      <c r="C13" s="117">
        <f>'Details WORK SHEET   '!H53*3</f>
        <v>2360.25</v>
      </c>
      <c r="D13" s="113" t="s">
        <v>146</v>
      </c>
      <c r="E13" s="9"/>
      <c r="F13" s="116"/>
    </row>
    <row r="14" spans="1:6" ht="18.75" x14ac:dyDescent="0.25">
      <c r="A14" s="11">
        <v>4</v>
      </c>
      <c r="B14" s="13" t="s">
        <v>57</v>
      </c>
      <c r="C14" s="117">
        <v>270</v>
      </c>
      <c r="D14" s="113" t="s">
        <v>12</v>
      </c>
      <c r="E14" s="9"/>
      <c r="F14" s="116"/>
    </row>
    <row r="15" spans="1:6" ht="18.75" x14ac:dyDescent="0.25">
      <c r="A15" s="11">
        <v>5</v>
      </c>
      <c r="B15" s="13" t="s">
        <v>96</v>
      </c>
      <c r="C15" s="117">
        <f>'Material  '!G28</f>
        <v>208.52250000000001</v>
      </c>
      <c r="D15" s="113" t="s">
        <v>12</v>
      </c>
      <c r="E15" s="9"/>
      <c r="F15" s="116"/>
    </row>
    <row r="16" spans="1:6" ht="18.75" x14ac:dyDescent="0.25">
      <c r="A16" s="11">
        <v>6</v>
      </c>
      <c r="B16" s="13" t="s">
        <v>58</v>
      </c>
      <c r="C16" s="117">
        <f>'Material  '!K28</f>
        <v>1680</v>
      </c>
      <c r="D16" s="113" t="s">
        <v>12</v>
      </c>
      <c r="E16" s="9"/>
      <c r="F16" s="116"/>
    </row>
    <row r="17" spans="1:6" ht="36" x14ac:dyDescent="0.25">
      <c r="A17" s="14">
        <v>7</v>
      </c>
      <c r="B17" s="12" t="s">
        <v>179</v>
      </c>
      <c r="C17" s="115">
        <f>'Material  '!J28</f>
        <v>301.59931361607147</v>
      </c>
      <c r="D17" s="113" t="s">
        <v>50</v>
      </c>
      <c r="E17" s="9"/>
      <c r="F17" s="116"/>
    </row>
    <row r="18" spans="1:6" ht="18.75" x14ac:dyDescent="0.25">
      <c r="A18" s="11">
        <v>8</v>
      </c>
      <c r="B18" s="12" t="s">
        <v>174</v>
      </c>
      <c r="C18" s="115">
        <v>2</v>
      </c>
      <c r="D18" s="113" t="s">
        <v>146</v>
      </c>
      <c r="E18" s="9"/>
      <c r="F18" s="116"/>
    </row>
    <row r="19" spans="1:6" s="1" customFormat="1" ht="18.75" x14ac:dyDescent="0.25">
      <c r="A19" s="11">
        <v>9</v>
      </c>
      <c r="B19" s="12" t="s">
        <v>175</v>
      </c>
      <c r="C19" s="115">
        <v>2</v>
      </c>
      <c r="D19" s="113" t="s">
        <v>146</v>
      </c>
      <c r="E19" s="9"/>
      <c r="F19" s="116"/>
    </row>
    <row r="20" spans="1:6" ht="33.75" customHeight="1" x14ac:dyDescent="0.25">
      <c r="A20" s="11">
        <v>10</v>
      </c>
      <c r="B20" s="12" t="s">
        <v>176</v>
      </c>
      <c r="C20" s="115">
        <v>6</v>
      </c>
      <c r="D20" s="113" t="s">
        <v>141</v>
      </c>
      <c r="E20" s="9"/>
      <c r="F20" s="116"/>
    </row>
    <row r="21" spans="1:6" s="1" customFormat="1" ht="18.75" x14ac:dyDescent="0.25">
      <c r="A21" s="11">
        <v>11</v>
      </c>
      <c r="B21" s="12" t="s">
        <v>94</v>
      </c>
      <c r="C21" s="115">
        <f>'Material  '!L28</f>
        <v>1586.5</v>
      </c>
      <c r="D21" s="113" t="s">
        <v>86</v>
      </c>
      <c r="E21" s="9"/>
      <c r="F21" s="116"/>
    </row>
    <row r="22" spans="1:6" s="1" customFormat="1" ht="18.75" x14ac:dyDescent="0.25">
      <c r="A22" s="11">
        <v>12</v>
      </c>
      <c r="B22" s="12" t="s">
        <v>95</v>
      </c>
      <c r="C22" s="115">
        <f>'Material  '!M28</f>
        <v>105</v>
      </c>
      <c r="D22" s="113" t="s">
        <v>13</v>
      </c>
      <c r="E22" s="9"/>
      <c r="F22" s="116"/>
    </row>
    <row r="23" spans="1:6" s="1" customFormat="1" ht="18.75" x14ac:dyDescent="0.25">
      <c r="A23" s="11">
        <v>13</v>
      </c>
      <c r="B23" s="12" t="s">
        <v>169</v>
      </c>
      <c r="C23" s="115">
        <f>'Material  '!N28</f>
        <v>692.5</v>
      </c>
      <c r="D23" s="113" t="s">
        <v>13</v>
      </c>
      <c r="E23" s="9"/>
      <c r="F23" s="116"/>
    </row>
    <row r="24" spans="1:6" s="1" customFormat="1" ht="18.75" x14ac:dyDescent="0.25">
      <c r="A24" s="11">
        <v>14</v>
      </c>
      <c r="B24" s="12" t="s">
        <v>177</v>
      </c>
      <c r="C24" s="115">
        <v>1</v>
      </c>
      <c r="D24" s="113" t="s">
        <v>114</v>
      </c>
      <c r="E24" s="9"/>
      <c r="F24" s="116"/>
    </row>
    <row r="25" spans="1:6" s="1" customFormat="1" ht="18.75" x14ac:dyDescent="0.25">
      <c r="A25" s="11">
        <v>16</v>
      </c>
      <c r="B25" s="12" t="s">
        <v>178</v>
      </c>
      <c r="C25" s="115">
        <v>1</v>
      </c>
      <c r="D25" s="113" t="s">
        <v>114</v>
      </c>
      <c r="E25" s="9"/>
      <c r="F25" s="116"/>
    </row>
    <row r="26" spans="1:6" s="1" customFormat="1" ht="18.75" x14ac:dyDescent="0.25">
      <c r="A26" s="11">
        <v>15</v>
      </c>
      <c r="B26" s="12" t="s">
        <v>170</v>
      </c>
      <c r="C26" s="115">
        <v>2</v>
      </c>
      <c r="D26" s="113" t="s">
        <v>114</v>
      </c>
      <c r="E26" s="9"/>
      <c r="F26" s="116"/>
    </row>
    <row r="27" spans="1:6" s="1" customFormat="1" ht="54" x14ac:dyDescent="0.25">
      <c r="A27" s="11">
        <v>16</v>
      </c>
      <c r="B27" s="12" t="s">
        <v>156</v>
      </c>
      <c r="C27" s="115">
        <v>1</v>
      </c>
      <c r="D27" s="113" t="s">
        <v>114</v>
      </c>
      <c r="E27" s="9"/>
      <c r="F27" s="116"/>
    </row>
    <row r="28" spans="1:6" s="1" customFormat="1" ht="18.75" x14ac:dyDescent="0.25">
      <c r="A28" s="11">
        <v>17</v>
      </c>
      <c r="B28" s="12" t="s">
        <v>116</v>
      </c>
      <c r="C28" s="115">
        <v>25</v>
      </c>
      <c r="D28" s="113" t="s">
        <v>13</v>
      </c>
      <c r="E28" s="9"/>
      <c r="F28" s="116"/>
    </row>
    <row r="29" spans="1:6" s="1" customFormat="1" ht="18.75" x14ac:dyDescent="0.25">
      <c r="A29" s="11">
        <v>18</v>
      </c>
      <c r="B29" s="12" t="s">
        <v>118</v>
      </c>
      <c r="C29" s="115">
        <v>9</v>
      </c>
      <c r="D29" s="113" t="s">
        <v>13</v>
      </c>
      <c r="E29" s="9"/>
      <c r="F29" s="116"/>
    </row>
    <row r="30" spans="1:6" s="1" customFormat="1" ht="36" x14ac:dyDescent="0.25">
      <c r="A30" s="11">
        <v>19</v>
      </c>
      <c r="B30" s="12" t="s">
        <v>199</v>
      </c>
      <c r="C30" s="115">
        <v>1</v>
      </c>
      <c r="D30" s="113" t="s">
        <v>114</v>
      </c>
      <c r="E30" s="9"/>
      <c r="F30" s="116"/>
    </row>
    <row r="31" spans="1:6" s="1" customFormat="1" ht="18.75" x14ac:dyDescent="0.25">
      <c r="A31" s="11">
        <v>20</v>
      </c>
      <c r="B31" s="12" t="s">
        <v>123</v>
      </c>
      <c r="C31" s="115">
        <v>2</v>
      </c>
      <c r="D31" s="113" t="s">
        <v>114</v>
      </c>
      <c r="E31" s="9"/>
      <c r="F31" s="116"/>
    </row>
    <row r="32" spans="1:6" s="1" customFormat="1" ht="36" x14ac:dyDescent="0.25">
      <c r="A32" s="11">
        <v>21</v>
      </c>
      <c r="B32" s="12" t="s">
        <v>200</v>
      </c>
      <c r="C32" s="115">
        <v>2</v>
      </c>
      <c r="D32" s="113" t="s">
        <v>114</v>
      </c>
      <c r="E32" s="9"/>
      <c r="F32" s="116"/>
    </row>
    <row r="33" spans="1:6" s="1" customFormat="1" ht="36" x14ac:dyDescent="0.25">
      <c r="A33" s="11">
        <v>22</v>
      </c>
      <c r="B33" s="12" t="s">
        <v>182</v>
      </c>
      <c r="C33" s="115" t="s">
        <v>62</v>
      </c>
      <c r="D33" s="113"/>
      <c r="E33" s="9"/>
      <c r="F33" s="116"/>
    </row>
    <row r="34" spans="1:6" s="1" customFormat="1" ht="36" x14ac:dyDescent="0.25">
      <c r="A34" s="11">
        <v>23</v>
      </c>
      <c r="B34" s="12" t="s">
        <v>187</v>
      </c>
      <c r="C34" s="115" t="s">
        <v>62</v>
      </c>
      <c r="D34" s="113"/>
      <c r="E34" s="9"/>
      <c r="F34" s="116"/>
    </row>
    <row r="35" spans="1:6" s="1" customFormat="1" ht="36" x14ac:dyDescent="0.25">
      <c r="A35" s="11">
        <v>24</v>
      </c>
      <c r="B35" s="12" t="s">
        <v>157</v>
      </c>
      <c r="C35" s="115" t="s">
        <v>62</v>
      </c>
      <c r="D35" s="113"/>
      <c r="E35" s="9"/>
      <c r="F35" s="116"/>
    </row>
    <row r="36" spans="1:6" s="1" customFormat="1" ht="18.75" x14ac:dyDescent="0.25">
      <c r="A36" s="11">
        <v>25</v>
      </c>
      <c r="B36" s="12" t="s">
        <v>183</v>
      </c>
      <c r="C36" s="115" t="s">
        <v>62</v>
      </c>
      <c r="D36" s="113"/>
      <c r="E36" s="9"/>
      <c r="F36" s="116"/>
    </row>
    <row r="37" spans="1:6" ht="18.75" x14ac:dyDescent="0.25">
      <c r="A37" s="11">
        <v>26</v>
      </c>
      <c r="B37" s="13" t="s">
        <v>61</v>
      </c>
      <c r="C37" s="113" t="s">
        <v>62</v>
      </c>
      <c r="D37" s="113"/>
      <c r="E37" s="9"/>
      <c r="F37" s="116"/>
    </row>
    <row r="38" spans="1:6" s="1" customFormat="1" ht="46.5" customHeight="1" x14ac:dyDescent="0.25">
      <c r="A38" s="11"/>
      <c r="B38" s="10"/>
      <c r="C38" s="113"/>
      <c r="D38" s="113"/>
      <c r="E38" s="9"/>
      <c r="F38" s="116"/>
    </row>
    <row r="39" spans="1:6" s="1" customFormat="1" ht="18.75" x14ac:dyDescent="0.25">
      <c r="A39" s="11"/>
      <c r="B39" s="13"/>
      <c r="C39" s="113"/>
      <c r="D39" s="113"/>
      <c r="E39" s="9"/>
      <c r="F39" s="116"/>
    </row>
    <row r="40" spans="1:6" s="1" customFormat="1" ht="18.75" x14ac:dyDescent="0.25">
      <c r="A40" s="11"/>
      <c r="B40" s="13"/>
      <c r="C40" s="113"/>
      <c r="D40" s="113"/>
      <c r="E40" s="9"/>
      <c r="F40" s="116"/>
    </row>
    <row r="41" spans="1:6" ht="20.25" x14ac:dyDescent="0.3">
      <c r="A41" s="15" t="s">
        <v>5</v>
      </c>
      <c r="B41" s="16" t="s">
        <v>63</v>
      </c>
      <c r="C41" s="118"/>
      <c r="D41" s="118"/>
      <c r="E41" s="119"/>
      <c r="F41" s="120">
        <f>SUM(F9:F40)</f>
        <v>0</v>
      </c>
    </row>
    <row r="42" spans="1:6" s="1" customFormat="1" ht="20.25" x14ac:dyDescent="0.3">
      <c r="A42" s="17"/>
      <c r="B42" s="18" t="s">
        <v>105</v>
      </c>
      <c r="C42" s="113"/>
      <c r="D42" s="113"/>
      <c r="E42" s="9"/>
      <c r="F42" s="114"/>
    </row>
    <row r="43" spans="1:6" s="1" customFormat="1" ht="18.75" x14ac:dyDescent="0.25">
      <c r="A43" s="19">
        <v>1</v>
      </c>
      <c r="B43" s="12" t="s">
        <v>97</v>
      </c>
      <c r="C43" s="115"/>
      <c r="D43" s="113"/>
      <c r="E43" s="121"/>
      <c r="F43" s="122"/>
    </row>
    <row r="44" spans="1:6" ht="18.75" x14ac:dyDescent="0.25">
      <c r="A44" s="19">
        <v>2</v>
      </c>
      <c r="B44" s="12" t="s">
        <v>98</v>
      </c>
      <c r="C44" s="115"/>
      <c r="D44" s="113"/>
      <c r="E44" s="121"/>
      <c r="F44" s="122"/>
    </row>
    <row r="45" spans="1:6" s="1" customFormat="1" ht="18.75" x14ac:dyDescent="0.25">
      <c r="A45" s="19">
        <v>3</v>
      </c>
      <c r="B45" s="12" t="s">
        <v>99</v>
      </c>
      <c r="C45" s="115"/>
      <c r="D45" s="113"/>
      <c r="E45" s="121"/>
      <c r="F45" s="122"/>
    </row>
    <row r="46" spans="1:6" s="1" customFormat="1" ht="18.75" x14ac:dyDescent="0.25">
      <c r="A46" s="19">
        <v>4</v>
      </c>
      <c r="B46" s="12" t="s">
        <v>100</v>
      </c>
      <c r="C46" s="115"/>
      <c r="D46" s="113"/>
      <c r="E46" s="121"/>
      <c r="F46" s="122"/>
    </row>
    <row r="47" spans="1:6" s="1" customFormat="1" ht="36" x14ac:dyDescent="0.25">
      <c r="A47" s="19">
        <v>5</v>
      </c>
      <c r="B47" s="12" t="s">
        <v>104</v>
      </c>
      <c r="C47" s="115"/>
      <c r="D47" s="113"/>
      <c r="E47" s="121"/>
      <c r="F47" s="122"/>
    </row>
    <row r="48" spans="1:6" s="1" customFormat="1" ht="18.75" x14ac:dyDescent="0.25">
      <c r="A48" s="19">
        <v>6</v>
      </c>
      <c r="B48" s="12" t="s">
        <v>101</v>
      </c>
      <c r="C48" s="115"/>
      <c r="D48" s="113"/>
      <c r="E48" s="121"/>
      <c r="F48" s="122"/>
    </row>
    <row r="49" spans="1:6" s="1" customFormat="1" ht="18.75" x14ac:dyDescent="0.25">
      <c r="A49" s="19">
        <v>8</v>
      </c>
      <c r="B49" s="12" t="s">
        <v>103</v>
      </c>
      <c r="C49" s="115"/>
      <c r="D49" s="113"/>
      <c r="E49" s="121"/>
      <c r="F49" s="122"/>
    </row>
    <row r="50" spans="1:6" s="1" customFormat="1" ht="18.75" x14ac:dyDescent="0.25">
      <c r="A50" s="19">
        <v>11</v>
      </c>
      <c r="B50" s="12" t="s">
        <v>128</v>
      </c>
      <c r="C50" s="115"/>
      <c r="D50" s="113"/>
      <c r="E50" s="121"/>
      <c r="F50" s="122"/>
    </row>
    <row r="51" spans="1:6" s="1" customFormat="1" ht="18.75" x14ac:dyDescent="0.25">
      <c r="A51" s="19">
        <v>12</v>
      </c>
      <c r="B51" s="12" t="s">
        <v>124</v>
      </c>
      <c r="C51" s="115"/>
      <c r="D51" s="113"/>
      <c r="E51" s="121"/>
      <c r="F51" s="122"/>
    </row>
    <row r="52" spans="1:6" s="1" customFormat="1" ht="171.75" customHeight="1" x14ac:dyDescent="0.25">
      <c r="A52" s="9">
        <v>13</v>
      </c>
      <c r="B52" s="20" t="s">
        <v>162</v>
      </c>
      <c r="C52" s="115"/>
      <c r="D52" s="113"/>
      <c r="E52" s="121"/>
      <c r="F52" s="122"/>
    </row>
    <row r="53" spans="1:6" s="1" customFormat="1" ht="18.75" x14ac:dyDescent="0.25">
      <c r="A53" s="21">
        <v>14</v>
      </c>
      <c r="B53" s="22" t="s">
        <v>168</v>
      </c>
      <c r="C53" s="123"/>
      <c r="D53" s="124"/>
      <c r="E53" s="125"/>
      <c r="F53" s="126"/>
    </row>
    <row r="54" spans="1:6" ht="18.75" x14ac:dyDescent="0.25">
      <c r="A54" s="21"/>
      <c r="B54" s="23"/>
      <c r="C54" s="123" t="s">
        <v>93</v>
      </c>
      <c r="D54" s="124"/>
      <c r="E54" s="125"/>
      <c r="F54" s="126">
        <f>SUM(F43:F53)</f>
        <v>0</v>
      </c>
    </row>
    <row r="55" spans="1:6" ht="18" x14ac:dyDescent="0.25">
      <c r="A55" s="24"/>
      <c r="B55" s="135" t="s">
        <v>126</v>
      </c>
      <c r="C55" s="135"/>
      <c r="D55" s="135"/>
      <c r="E55" s="136"/>
      <c r="F55" s="127">
        <f>F54+F41</f>
        <v>0</v>
      </c>
    </row>
    <row r="56" spans="1:6" x14ac:dyDescent="0.25">
      <c r="B56" s="25"/>
      <c r="C56" s="128"/>
      <c r="E56" s="128"/>
      <c r="F56" s="130"/>
    </row>
    <row r="57" spans="1:6" x14ac:dyDescent="0.25">
      <c r="F57" s="130"/>
    </row>
  </sheetData>
  <mergeCells count="4">
    <mergeCell ref="B3:F4"/>
    <mergeCell ref="B5:F5"/>
    <mergeCell ref="A6:F6"/>
    <mergeCell ref="B55:E55"/>
  </mergeCells>
  <pageMargins left="0.7" right="0.7" top="0.75" bottom="0.75" header="0.3" footer="0.3"/>
  <pageSetup paperSize="9" scale="6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9:L19"/>
  <sheetViews>
    <sheetView showGridLines="0" workbookViewId="0"/>
  </sheetViews>
  <sheetFormatPr defaultColWidth="10" defaultRowHeight="15" x14ac:dyDescent="0.25"/>
  <sheetData>
    <row r="9" spans="12:12" x14ac:dyDescent="0.2">
      <c r="L9" s="110" t="s">
        <v>154</v>
      </c>
    </row>
    <row r="10" spans="12:12" x14ac:dyDescent="0.2">
      <c r="L10" s="110" t="s">
        <v>155</v>
      </c>
    </row>
    <row r="11" spans="12:12" x14ac:dyDescent="0.2">
      <c r="L11" s="110"/>
    </row>
    <row r="18" spans="2:5" x14ac:dyDescent="0.2">
      <c r="E18" s="110" t="s">
        <v>147</v>
      </c>
    </row>
    <row r="19" spans="2:5" x14ac:dyDescent="0.25">
      <c r="B19" t="s">
        <v>148</v>
      </c>
    </row>
  </sheetData>
  <pageMargins left="0.7" right="0.7" top="0.75" bottom="0.75" header="0.3" footer="0.3"/>
  <pageSetup paperSize="9" scale="86"/>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119"/>
  <sheetViews>
    <sheetView topLeftCell="A108" zoomScale="43" workbookViewId="0">
      <selection activeCell="AE115" sqref="AE115"/>
    </sheetView>
  </sheetViews>
  <sheetFormatPr defaultColWidth="9" defaultRowHeight="15" x14ac:dyDescent="0.25"/>
  <cols>
    <col min="1" max="1" width="9.140625" style="1" customWidth="1"/>
    <col min="2" max="2" width="67.7109375" style="1" customWidth="1"/>
    <col min="3" max="3" width="17" style="1" customWidth="1"/>
    <col min="4" max="4" width="9" style="1" customWidth="1"/>
    <col min="5" max="5" width="11" style="1" customWidth="1"/>
    <col min="6" max="6" width="12.7109375" style="1" customWidth="1"/>
    <col min="7" max="7" width="12.5703125" style="1" customWidth="1"/>
    <col min="8" max="8" width="16.5703125" style="1" customWidth="1"/>
    <col min="9" max="9" width="26.85546875" style="1" hidden="1"/>
    <col min="10" max="10" width="13.140625" style="1" hidden="1"/>
    <col min="11" max="11" width="23" style="1" hidden="1"/>
    <col min="12" max="12" width="17.42578125" style="1" customWidth="1"/>
    <col min="13" max="256" width="9.140625" style="1" customWidth="1"/>
  </cols>
  <sheetData>
    <row r="1" spans="1:12" ht="60.75" customHeight="1" x14ac:dyDescent="0.25">
      <c r="A1" s="142" t="s">
        <v>160</v>
      </c>
      <c r="B1" s="142"/>
      <c r="C1" s="142"/>
      <c r="D1" s="142"/>
      <c r="E1" s="142"/>
      <c r="F1" s="142"/>
      <c r="G1" s="142"/>
      <c r="H1" s="142"/>
      <c r="I1" s="142"/>
      <c r="J1" s="142"/>
      <c r="K1" s="143"/>
    </row>
    <row r="2" spans="1:12" s="26" customFormat="1" ht="68.25" customHeight="1" x14ac:dyDescent="0.25">
      <c r="A2" s="27" t="s">
        <v>0</v>
      </c>
      <c r="B2" s="28" t="s">
        <v>1</v>
      </c>
      <c r="C2" s="28" t="s">
        <v>2</v>
      </c>
      <c r="D2" s="28" t="s">
        <v>3</v>
      </c>
      <c r="E2" s="28" t="s">
        <v>4</v>
      </c>
      <c r="F2" s="28" t="s">
        <v>5</v>
      </c>
      <c r="G2" s="28" t="s">
        <v>6</v>
      </c>
      <c r="H2" s="28" t="s">
        <v>7</v>
      </c>
      <c r="I2" s="29" t="s">
        <v>49</v>
      </c>
      <c r="J2" s="30" t="s">
        <v>161</v>
      </c>
      <c r="K2" s="30" t="s">
        <v>163</v>
      </c>
    </row>
    <row r="3" spans="1:12" s="26" customFormat="1" ht="18" x14ac:dyDescent="0.25">
      <c r="A3" s="137"/>
      <c r="B3" s="138"/>
      <c r="C3" s="31"/>
      <c r="D3" s="31"/>
      <c r="E3" s="31"/>
      <c r="F3" s="31"/>
      <c r="G3" s="31"/>
      <c r="H3" s="31"/>
      <c r="I3" s="32"/>
      <c r="J3" s="33"/>
      <c r="K3" s="33"/>
    </row>
    <row r="4" spans="1:12" s="26" customFormat="1" ht="155.25" customHeight="1" x14ac:dyDescent="0.25">
      <c r="A4" s="34">
        <v>1</v>
      </c>
      <c r="B4" s="35" t="s">
        <v>14</v>
      </c>
      <c r="C4" s="36"/>
      <c r="D4" s="36"/>
      <c r="E4" s="36"/>
      <c r="F4" s="36"/>
      <c r="G4" s="36"/>
      <c r="H4" s="36"/>
      <c r="I4" s="37"/>
      <c r="J4" s="38"/>
      <c r="K4" s="38"/>
      <c r="L4" s="39"/>
    </row>
    <row r="5" spans="1:12" s="26" customFormat="1" ht="40.5" customHeight="1" x14ac:dyDescent="0.25">
      <c r="A5" s="40"/>
      <c r="B5" s="41" t="s">
        <v>129</v>
      </c>
      <c r="C5" s="42" t="s">
        <v>12</v>
      </c>
      <c r="D5" s="42">
        <v>2</v>
      </c>
      <c r="E5" s="42">
        <v>43.5</v>
      </c>
      <c r="F5" s="42">
        <v>2</v>
      </c>
      <c r="G5" s="42">
        <v>1.5</v>
      </c>
      <c r="H5" s="42">
        <f t="shared" ref="H5:H6" si="0">D5*E5*F5*G5</f>
        <v>261</v>
      </c>
      <c r="I5" s="43"/>
      <c r="J5" s="38"/>
      <c r="K5" s="38"/>
      <c r="L5" s="39"/>
    </row>
    <row r="6" spans="1:12" s="26" customFormat="1" ht="40.5" customHeight="1" x14ac:dyDescent="0.25">
      <c r="A6" s="40"/>
      <c r="B6" s="41" t="s">
        <v>130</v>
      </c>
      <c r="C6" s="42"/>
      <c r="D6" s="42">
        <v>3</v>
      </c>
      <c r="E6" s="42">
        <v>16</v>
      </c>
      <c r="F6" s="42">
        <v>2</v>
      </c>
      <c r="G6" s="42">
        <v>1.5</v>
      </c>
      <c r="H6" s="42">
        <f t="shared" si="0"/>
        <v>144</v>
      </c>
      <c r="I6" s="43"/>
      <c r="J6" s="38"/>
      <c r="K6" s="38"/>
      <c r="L6" s="39"/>
    </row>
    <row r="7" spans="1:12" s="26" customFormat="1" ht="40.5" customHeight="1" x14ac:dyDescent="0.25">
      <c r="A7" s="40"/>
      <c r="B7" s="41" t="s">
        <v>131</v>
      </c>
      <c r="C7" s="42" t="s">
        <v>12</v>
      </c>
      <c r="D7" s="42">
        <v>4</v>
      </c>
      <c r="E7" s="42">
        <v>4</v>
      </c>
      <c r="F7" s="42">
        <v>1</v>
      </c>
      <c r="G7" s="42">
        <v>1</v>
      </c>
      <c r="H7" s="42">
        <f t="shared" ref="H7:H8" si="1">D7*E7*F7*G7</f>
        <v>16</v>
      </c>
      <c r="I7" s="43"/>
      <c r="J7" s="38"/>
      <c r="K7" s="38"/>
      <c r="L7" s="39"/>
    </row>
    <row r="8" spans="1:12" s="26" customFormat="1" ht="40.5" customHeight="1" x14ac:dyDescent="0.25">
      <c r="A8" s="40"/>
      <c r="B8" s="41" t="s">
        <v>130</v>
      </c>
      <c r="C8" s="42"/>
      <c r="D8" s="42">
        <v>3</v>
      </c>
      <c r="E8" s="42">
        <v>4</v>
      </c>
      <c r="F8" s="42">
        <v>1</v>
      </c>
      <c r="G8" s="42">
        <v>1</v>
      </c>
      <c r="H8" s="42">
        <f t="shared" si="1"/>
        <v>12</v>
      </c>
      <c r="I8" s="43"/>
      <c r="J8" s="38"/>
      <c r="K8" s="38"/>
      <c r="L8" s="39"/>
    </row>
    <row r="9" spans="1:12" s="26" customFormat="1" ht="40.5" customHeight="1" x14ac:dyDescent="0.25">
      <c r="A9" s="44"/>
      <c r="B9" s="41" t="s">
        <v>106</v>
      </c>
      <c r="C9" s="45"/>
      <c r="D9" s="45">
        <v>1</v>
      </c>
      <c r="E9" s="45">
        <v>7</v>
      </c>
      <c r="F9" s="42">
        <v>3</v>
      </c>
      <c r="G9" s="42">
        <v>0.5</v>
      </c>
      <c r="H9" s="42">
        <f t="shared" ref="H9:H10" si="2">D9*E9*F9*G9</f>
        <v>10.5</v>
      </c>
      <c r="I9" s="43"/>
      <c r="J9" s="38"/>
      <c r="K9" s="38"/>
      <c r="L9" s="39"/>
    </row>
    <row r="10" spans="1:12" s="26" customFormat="1" ht="40.5" customHeight="1" x14ac:dyDescent="0.25">
      <c r="A10" s="44"/>
      <c r="B10" s="46" t="s">
        <v>153</v>
      </c>
      <c r="C10" s="45" t="s">
        <v>12</v>
      </c>
      <c r="D10" s="45">
        <v>2</v>
      </c>
      <c r="E10" s="45">
        <v>4</v>
      </c>
      <c r="F10" s="45">
        <v>4</v>
      </c>
      <c r="G10" s="45">
        <v>0.5</v>
      </c>
      <c r="H10" s="45">
        <f t="shared" si="2"/>
        <v>16</v>
      </c>
      <c r="I10" s="47"/>
      <c r="J10" s="38"/>
      <c r="K10" s="38"/>
      <c r="L10" s="39"/>
    </row>
    <row r="11" spans="1:12" s="26" customFormat="1" ht="61.5" customHeight="1" x14ac:dyDescent="0.25">
      <c r="A11" s="48"/>
      <c r="B11" s="49" t="s">
        <v>8</v>
      </c>
      <c r="C11" s="49"/>
      <c r="D11" s="49"/>
      <c r="E11" s="49"/>
      <c r="F11" s="49"/>
      <c r="G11" s="49"/>
      <c r="H11" s="49">
        <f>SUM(H5:H10)</f>
        <v>459.5</v>
      </c>
      <c r="I11" s="50">
        <v>6</v>
      </c>
      <c r="J11" s="51">
        <v>12</v>
      </c>
      <c r="K11" s="51">
        <f>H11*J11</f>
        <v>5514</v>
      </c>
    </row>
    <row r="12" spans="1:12" s="26" customFormat="1" ht="63" customHeight="1" x14ac:dyDescent="0.25">
      <c r="A12" s="52">
        <v>3</v>
      </c>
      <c r="B12" s="35" t="s">
        <v>15</v>
      </c>
      <c r="C12" s="36"/>
      <c r="D12" s="36"/>
      <c r="E12" s="36"/>
      <c r="F12" s="36"/>
      <c r="G12" s="36"/>
      <c r="H12" s="36"/>
      <c r="I12" s="37"/>
      <c r="J12" s="38"/>
      <c r="K12" s="33"/>
    </row>
    <row r="13" spans="1:12" s="26" customFormat="1" ht="40.5" customHeight="1" x14ac:dyDescent="0.25">
      <c r="A13" s="40"/>
      <c r="B13" s="41" t="s">
        <v>129</v>
      </c>
      <c r="C13" s="42" t="s">
        <v>12</v>
      </c>
      <c r="D13" s="42">
        <v>2</v>
      </c>
      <c r="E13" s="42">
        <v>40.5</v>
      </c>
      <c r="F13" s="42">
        <v>2</v>
      </c>
      <c r="G13" s="42">
        <v>0.25</v>
      </c>
      <c r="H13" s="42">
        <f t="shared" ref="H13:H18" si="3">D13*E13*F13*G13</f>
        <v>40.5</v>
      </c>
      <c r="I13" s="43"/>
      <c r="J13" s="38"/>
      <c r="K13" s="38"/>
      <c r="L13" s="39"/>
    </row>
    <row r="14" spans="1:12" s="26" customFormat="1" ht="40.5" customHeight="1" x14ac:dyDescent="0.25">
      <c r="A14" s="40"/>
      <c r="B14" s="41" t="s">
        <v>130</v>
      </c>
      <c r="C14" s="42"/>
      <c r="D14" s="42">
        <v>3</v>
      </c>
      <c r="E14" s="42">
        <v>16</v>
      </c>
      <c r="F14" s="42">
        <v>2</v>
      </c>
      <c r="G14" s="42">
        <v>0.25</v>
      </c>
      <c r="H14" s="42">
        <f t="shared" si="3"/>
        <v>24</v>
      </c>
      <c r="I14" s="43"/>
      <c r="J14" s="38"/>
      <c r="K14" s="38"/>
      <c r="L14" s="39"/>
    </row>
    <row r="15" spans="1:12" s="26" customFormat="1" ht="40.5" customHeight="1" x14ac:dyDescent="0.25">
      <c r="A15" s="40"/>
      <c r="B15" s="41" t="s">
        <v>131</v>
      </c>
      <c r="C15" s="42" t="s">
        <v>12</v>
      </c>
      <c r="D15" s="42">
        <v>4</v>
      </c>
      <c r="E15" s="42">
        <v>4</v>
      </c>
      <c r="F15" s="42">
        <v>1</v>
      </c>
      <c r="G15" s="42">
        <v>0.25</v>
      </c>
      <c r="H15" s="42">
        <f t="shared" si="3"/>
        <v>4</v>
      </c>
      <c r="I15" s="43"/>
      <c r="J15" s="38"/>
      <c r="K15" s="38"/>
      <c r="L15" s="39"/>
    </row>
    <row r="16" spans="1:12" s="26" customFormat="1" ht="40.5" customHeight="1" x14ac:dyDescent="0.25">
      <c r="A16" s="40"/>
      <c r="B16" s="41" t="s">
        <v>130</v>
      </c>
      <c r="C16" s="42"/>
      <c r="D16" s="42">
        <v>3</v>
      </c>
      <c r="E16" s="42">
        <v>4</v>
      </c>
      <c r="F16" s="42">
        <v>1</v>
      </c>
      <c r="G16" s="42">
        <v>0.25</v>
      </c>
      <c r="H16" s="42">
        <f t="shared" si="3"/>
        <v>3</v>
      </c>
      <c r="I16" s="43"/>
      <c r="J16" s="38"/>
      <c r="K16" s="38"/>
      <c r="L16" s="39"/>
    </row>
    <row r="17" spans="1:12" s="26" customFormat="1" ht="40.5" customHeight="1" x14ac:dyDescent="0.25">
      <c r="A17" s="44"/>
      <c r="B17" s="41" t="s">
        <v>132</v>
      </c>
      <c r="C17" s="45"/>
      <c r="D17" s="45">
        <v>2</v>
      </c>
      <c r="E17" s="45">
        <v>16</v>
      </c>
      <c r="F17" s="42">
        <v>16</v>
      </c>
      <c r="G17" s="42">
        <v>0.25</v>
      </c>
      <c r="H17" s="42">
        <f t="shared" si="3"/>
        <v>128</v>
      </c>
      <c r="I17" s="43"/>
      <c r="J17" s="38"/>
      <c r="K17" s="38"/>
      <c r="L17" s="39"/>
    </row>
    <row r="18" spans="1:12" s="26" customFormat="1" ht="40.5" customHeight="1" x14ac:dyDescent="0.25">
      <c r="A18" s="44"/>
      <c r="B18" s="41" t="s">
        <v>106</v>
      </c>
      <c r="C18" s="45"/>
      <c r="D18" s="45">
        <v>1</v>
      </c>
      <c r="E18" s="45">
        <v>7</v>
      </c>
      <c r="F18" s="42">
        <v>3</v>
      </c>
      <c r="G18" s="42">
        <v>0.25</v>
      </c>
      <c r="H18" s="42">
        <f t="shared" si="3"/>
        <v>5.25</v>
      </c>
      <c r="I18" s="43"/>
      <c r="J18" s="38"/>
      <c r="K18" s="38"/>
      <c r="L18" s="39"/>
    </row>
    <row r="19" spans="1:12" s="53" customFormat="1" ht="54.75" customHeight="1" x14ac:dyDescent="0.35">
      <c r="A19" s="54"/>
      <c r="B19" s="49" t="s">
        <v>8</v>
      </c>
      <c r="C19" s="49"/>
      <c r="D19" s="49"/>
      <c r="E19" s="49"/>
      <c r="F19" s="49"/>
      <c r="G19" s="49"/>
      <c r="H19" s="49">
        <f>SUM(H12:H18)</f>
        <v>204.75</v>
      </c>
      <c r="I19" s="55">
        <v>130</v>
      </c>
      <c r="J19" s="56">
        <v>85</v>
      </c>
      <c r="K19" s="56">
        <f>H19*J19</f>
        <v>17403.75</v>
      </c>
    </row>
    <row r="20" spans="1:12" s="26" customFormat="1" ht="221.25" customHeight="1" x14ac:dyDescent="0.25">
      <c r="A20" s="52">
        <v>4</v>
      </c>
      <c r="B20" s="57" t="s">
        <v>18</v>
      </c>
      <c r="C20" s="58"/>
      <c r="D20" s="58"/>
      <c r="E20" s="58"/>
      <c r="F20" s="58"/>
      <c r="G20" s="58"/>
      <c r="H20" s="58"/>
      <c r="I20" s="59"/>
      <c r="J20" s="33"/>
      <c r="K20" s="33"/>
    </row>
    <row r="21" spans="1:12" s="26" customFormat="1" ht="54.75" customHeight="1" x14ac:dyDescent="0.25">
      <c r="A21" s="52"/>
      <c r="B21" s="60" t="s">
        <v>46</v>
      </c>
      <c r="C21" s="58" t="s">
        <v>12</v>
      </c>
      <c r="D21" s="58">
        <v>1</v>
      </c>
      <c r="E21" s="58">
        <f>43+43+16+16+16</f>
        <v>134</v>
      </c>
      <c r="F21" s="58">
        <v>1.125</v>
      </c>
      <c r="G21" s="58">
        <v>0.5</v>
      </c>
      <c r="H21" s="58">
        <f>G21*F21*E21*D21</f>
        <v>75.375</v>
      </c>
      <c r="I21" s="59"/>
      <c r="J21" s="33">
        <v>400</v>
      </c>
      <c r="K21" s="33">
        <f>H21*J21</f>
        <v>30150</v>
      </c>
    </row>
    <row r="22" spans="1:12" s="26" customFormat="1" ht="54.75" customHeight="1" x14ac:dyDescent="0.25">
      <c r="A22" s="52"/>
      <c r="B22" s="60" t="s">
        <v>47</v>
      </c>
      <c r="C22" s="58" t="s">
        <v>12</v>
      </c>
      <c r="D22" s="58">
        <v>1</v>
      </c>
      <c r="E22" s="58">
        <f>E21</f>
        <v>134</v>
      </c>
      <c r="F22" s="58">
        <v>0.5</v>
      </c>
      <c r="G22" s="58">
        <v>0.5</v>
      </c>
      <c r="H22" s="58">
        <f t="shared" ref="H22" si="4">G22*F22*E22*D22</f>
        <v>33.5</v>
      </c>
      <c r="I22" s="59"/>
      <c r="J22" s="33">
        <v>400</v>
      </c>
      <c r="K22" s="33">
        <f>H22*J22</f>
        <v>13400</v>
      </c>
    </row>
    <row r="23" spans="1:12" s="26" customFormat="1" ht="82.5" customHeight="1" x14ac:dyDescent="0.25">
      <c r="A23" s="52"/>
      <c r="B23" s="61" t="s">
        <v>150</v>
      </c>
      <c r="C23" s="58" t="s">
        <v>12</v>
      </c>
      <c r="D23" s="58">
        <v>8</v>
      </c>
      <c r="E23" s="58">
        <v>4</v>
      </c>
      <c r="F23" s="58">
        <v>1.5</v>
      </c>
      <c r="G23" s="58">
        <v>0.25</v>
      </c>
      <c r="H23" s="58">
        <f>G23*F23*E23*D23</f>
        <v>12</v>
      </c>
      <c r="I23" s="59"/>
      <c r="J23" s="33">
        <v>400</v>
      </c>
      <c r="K23" s="33">
        <f>H23*J23</f>
        <v>4800</v>
      </c>
    </row>
    <row r="24" spans="1:12" s="53" customFormat="1" ht="54.75" customHeight="1" x14ac:dyDescent="0.4">
      <c r="A24" s="54"/>
      <c r="B24" s="49" t="s">
        <v>19</v>
      </c>
      <c r="C24" s="49"/>
      <c r="D24" s="49"/>
      <c r="E24" s="49"/>
      <c r="F24" s="49"/>
      <c r="G24" s="49"/>
      <c r="H24" s="49">
        <f>H22+H23+H21</f>
        <v>120.875</v>
      </c>
      <c r="I24" s="55">
        <v>337</v>
      </c>
      <c r="J24" s="62"/>
      <c r="K24" s="62">
        <f>K23+K22+K21</f>
        <v>48350</v>
      </c>
    </row>
    <row r="25" spans="1:12" s="26" customFormat="1" ht="101.25" customHeight="1" x14ac:dyDescent="0.25">
      <c r="A25" s="52">
        <v>5</v>
      </c>
      <c r="B25" s="57" t="s">
        <v>20</v>
      </c>
      <c r="C25" s="58"/>
      <c r="D25" s="58"/>
      <c r="E25" s="58"/>
      <c r="F25" s="58"/>
      <c r="G25" s="58"/>
      <c r="H25" s="58"/>
      <c r="I25" s="59"/>
      <c r="J25" s="33"/>
      <c r="K25" s="33"/>
    </row>
    <row r="26" spans="1:12" s="26" customFormat="1" ht="54.75" customHeight="1" x14ac:dyDescent="0.25">
      <c r="A26" s="52"/>
      <c r="B26" s="60" t="s">
        <v>83</v>
      </c>
      <c r="C26" s="58" t="s">
        <v>84</v>
      </c>
      <c r="D26" s="58"/>
      <c r="E26" s="58"/>
      <c r="F26" s="58"/>
      <c r="G26" s="58"/>
      <c r="H26" s="58">
        <f>H24*5.5/112</f>
        <v>5.9358258928571432</v>
      </c>
      <c r="I26" s="59"/>
      <c r="J26" s="33"/>
      <c r="K26" s="33"/>
    </row>
    <row r="27" spans="1:12" s="26" customFormat="1" ht="54.75" customHeight="1" x14ac:dyDescent="0.25">
      <c r="A27" s="52"/>
      <c r="B27" s="60" t="s">
        <v>85</v>
      </c>
      <c r="C27" s="58" t="s">
        <v>22</v>
      </c>
      <c r="D27" s="58"/>
      <c r="E27" s="58"/>
      <c r="F27" s="58"/>
      <c r="G27" s="58"/>
      <c r="H27" s="58">
        <f>H26*50.81</f>
        <v>301.59931361607147</v>
      </c>
      <c r="I27" s="59"/>
      <c r="J27" s="33"/>
      <c r="K27" s="33"/>
    </row>
    <row r="28" spans="1:12" s="53" customFormat="1" ht="54.75" customHeight="1" x14ac:dyDescent="0.35">
      <c r="A28" s="54"/>
      <c r="B28" s="49" t="s">
        <v>21</v>
      </c>
      <c r="C28" s="49"/>
      <c r="D28" s="49"/>
      <c r="E28" s="49"/>
      <c r="F28" s="49"/>
      <c r="G28" s="49"/>
      <c r="H28" s="49">
        <f>H27:I27</f>
        <v>301.59931361607147</v>
      </c>
      <c r="I28" s="55">
        <v>140</v>
      </c>
      <c r="J28" s="56">
        <v>290</v>
      </c>
      <c r="K28" s="56">
        <f>J28*H28</f>
        <v>87463.800948660733</v>
      </c>
    </row>
    <row r="29" spans="1:12" s="26" customFormat="1" ht="42.75" customHeight="1" x14ac:dyDescent="0.25">
      <c r="A29" s="52">
        <v>6</v>
      </c>
      <c r="B29" s="63" t="s">
        <v>17</v>
      </c>
      <c r="C29" s="64"/>
      <c r="D29" s="64"/>
      <c r="E29" s="64"/>
      <c r="F29" s="64"/>
      <c r="G29" s="64"/>
      <c r="H29" s="64"/>
      <c r="I29" s="65"/>
      <c r="J29" s="33"/>
      <c r="K29" s="33"/>
    </row>
    <row r="30" spans="1:12" s="26" customFormat="1" ht="42.75" customHeight="1" x14ac:dyDescent="0.25">
      <c r="A30" s="52"/>
      <c r="B30" s="63" t="s">
        <v>133</v>
      </c>
      <c r="C30" s="64" t="s">
        <v>23</v>
      </c>
      <c r="D30" s="64">
        <v>2</v>
      </c>
      <c r="E30" s="64">
        <v>20</v>
      </c>
      <c r="F30" s="64">
        <v>16</v>
      </c>
      <c r="G30" s="64">
        <v>2.5</v>
      </c>
      <c r="H30" s="64">
        <f>D30*E30*F30*G30</f>
        <v>1600</v>
      </c>
      <c r="I30" s="65"/>
      <c r="J30" s="33"/>
      <c r="K30" s="33"/>
    </row>
    <row r="31" spans="1:12" s="26" customFormat="1" ht="42.75" customHeight="1" x14ac:dyDescent="0.25">
      <c r="A31" s="52"/>
      <c r="B31" s="63" t="s">
        <v>152</v>
      </c>
      <c r="C31" s="64" t="s">
        <v>23</v>
      </c>
      <c r="D31" s="64">
        <v>2</v>
      </c>
      <c r="E31" s="64">
        <v>4</v>
      </c>
      <c r="F31" s="64">
        <v>4</v>
      </c>
      <c r="G31" s="64">
        <v>2.5</v>
      </c>
      <c r="H31" s="64">
        <f>D31*E31*F31*G31</f>
        <v>80</v>
      </c>
      <c r="I31" s="65"/>
      <c r="J31" s="33"/>
      <c r="K31" s="33"/>
    </row>
    <row r="32" spans="1:12" s="53" customFormat="1" ht="42.75" customHeight="1" x14ac:dyDescent="0.4">
      <c r="A32" s="54"/>
      <c r="B32" s="66" t="s">
        <v>24</v>
      </c>
      <c r="C32" s="67"/>
      <c r="D32" s="67"/>
      <c r="E32" s="67"/>
      <c r="F32" s="67"/>
      <c r="G32" s="67"/>
      <c r="H32" s="67">
        <f>SUM(H30:H31)</f>
        <v>1680</v>
      </c>
      <c r="I32" s="68">
        <v>5</v>
      </c>
      <c r="J32" s="62">
        <v>20</v>
      </c>
      <c r="K32" s="62">
        <f>H32*J32</f>
        <v>33600</v>
      </c>
    </row>
    <row r="33" spans="1:12" s="26" customFormat="1" ht="101.25" x14ac:dyDescent="0.25">
      <c r="A33" s="52">
        <v>7</v>
      </c>
      <c r="B33" s="63" t="s">
        <v>151</v>
      </c>
      <c r="C33" s="64"/>
      <c r="D33" s="64"/>
      <c r="E33" s="64"/>
      <c r="F33" s="64"/>
      <c r="G33" s="64"/>
      <c r="H33" s="64"/>
      <c r="I33" s="65"/>
      <c r="J33" s="33"/>
      <c r="K33" s="33"/>
    </row>
    <row r="34" spans="1:12" s="26" customFormat="1" ht="40.5" customHeight="1" x14ac:dyDescent="0.25">
      <c r="A34" s="44">
        <v>1</v>
      </c>
      <c r="B34" s="41" t="s">
        <v>134</v>
      </c>
      <c r="C34" s="42" t="s">
        <v>135</v>
      </c>
      <c r="D34" s="42">
        <v>2</v>
      </c>
      <c r="E34" s="42">
        <v>43.5</v>
      </c>
      <c r="F34" s="42">
        <v>1.125</v>
      </c>
      <c r="G34" s="42">
        <v>2.5</v>
      </c>
      <c r="H34" s="42">
        <f t="shared" ref="H34" si="5">D34*E34*F34*G34</f>
        <v>244.6875</v>
      </c>
      <c r="I34" s="43"/>
      <c r="J34" s="38"/>
      <c r="K34" s="38"/>
      <c r="L34" s="39"/>
    </row>
    <row r="35" spans="1:12" s="26" customFormat="1" ht="40.5" customHeight="1" x14ac:dyDescent="0.25">
      <c r="A35" s="44">
        <v>2</v>
      </c>
      <c r="B35" s="41" t="s">
        <v>134</v>
      </c>
      <c r="C35" s="42"/>
      <c r="D35" s="42">
        <v>3</v>
      </c>
      <c r="E35" s="42">
        <v>16</v>
      </c>
      <c r="F35" s="42">
        <v>1.125</v>
      </c>
      <c r="G35" s="42">
        <v>2.5</v>
      </c>
      <c r="H35" s="42">
        <f t="shared" ref="H35:H36" si="6">D35*E35*F35*G35</f>
        <v>135</v>
      </c>
      <c r="I35" s="43"/>
      <c r="J35" s="38"/>
      <c r="K35" s="38"/>
      <c r="L35" s="39"/>
    </row>
    <row r="36" spans="1:12" s="26" customFormat="1" ht="40.5" customHeight="1" x14ac:dyDescent="0.25">
      <c r="A36" s="44">
        <v>1</v>
      </c>
      <c r="B36" s="41" t="s">
        <v>136</v>
      </c>
      <c r="C36" s="42" t="s">
        <v>135</v>
      </c>
      <c r="D36" s="42">
        <v>4</v>
      </c>
      <c r="E36" s="42">
        <v>4</v>
      </c>
      <c r="F36" s="42">
        <v>0.75</v>
      </c>
      <c r="G36" s="42">
        <v>2.5</v>
      </c>
      <c r="H36" s="42">
        <f t="shared" si="6"/>
        <v>30</v>
      </c>
      <c r="I36" s="43"/>
      <c r="J36" s="38"/>
      <c r="K36" s="38"/>
      <c r="L36" s="39"/>
    </row>
    <row r="37" spans="1:12" s="26" customFormat="1" ht="40.5" customHeight="1" x14ac:dyDescent="0.25">
      <c r="A37" s="44">
        <v>2</v>
      </c>
      <c r="B37" s="41" t="s">
        <v>137</v>
      </c>
      <c r="C37" s="42"/>
      <c r="D37" s="42">
        <v>4</v>
      </c>
      <c r="E37" s="42">
        <v>4</v>
      </c>
      <c r="F37" s="42">
        <v>0.75</v>
      </c>
      <c r="G37" s="42">
        <v>2.5</v>
      </c>
      <c r="H37" s="42">
        <f t="shared" ref="H37:H38" si="7">D37*E37*F37*G37</f>
        <v>30</v>
      </c>
      <c r="I37" s="43"/>
      <c r="J37" s="38"/>
      <c r="K37" s="38"/>
      <c r="L37" s="39"/>
    </row>
    <row r="38" spans="1:12" s="26" customFormat="1" ht="40.5" customHeight="1" x14ac:dyDescent="0.25">
      <c r="A38" s="44">
        <v>1</v>
      </c>
      <c r="B38" s="41" t="s">
        <v>153</v>
      </c>
      <c r="C38" s="45" t="s">
        <v>135</v>
      </c>
      <c r="D38" s="45">
        <v>2</v>
      </c>
      <c r="E38" s="45">
        <v>4</v>
      </c>
      <c r="F38" s="42">
        <v>0.5</v>
      </c>
      <c r="G38" s="42">
        <v>3.5</v>
      </c>
      <c r="H38" s="42">
        <f t="shared" si="7"/>
        <v>14</v>
      </c>
      <c r="I38" s="43"/>
      <c r="J38" s="38"/>
      <c r="K38" s="38"/>
      <c r="L38" s="39"/>
    </row>
    <row r="39" spans="1:12" s="26" customFormat="1" ht="40.5" customHeight="1" x14ac:dyDescent="0.25">
      <c r="A39" s="44"/>
      <c r="B39" s="41" t="s">
        <v>138</v>
      </c>
      <c r="C39" s="45"/>
      <c r="D39" s="45"/>
      <c r="E39" s="45"/>
      <c r="F39" s="42"/>
      <c r="G39" s="42"/>
      <c r="H39" s="69">
        <f>SUM(H34:H38)</f>
        <v>453.6875</v>
      </c>
      <c r="I39" s="43"/>
      <c r="J39" s="70">
        <v>250</v>
      </c>
      <c r="K39" s="70">
        <f>H39*J39</f>
        <v>113421.875</v>
      </c>
      <c r="L39" s="39"/>
    </row>
    <row r="40" spans="1:12" s="26" customFormat="1" ht="40.5" customHeight="1" x14ac:dyDescent="0.25">
      <c r="A40" s="44">
        <v>1</v>
      </c>
      <c r="B40" s="41"/>
      <c r="C40" s="45"/>
      <c r="D40" s="45"/>
      <c r="E40" s="45"/>
      <c r="F40" s="42"/>
      <c r="G40" s="42"/>
      <c r="H40" s="42"/>
      <c r="I40" s="43"/>
      <c r="J40" s="38"/>
      <c r="K40" s="38"/>
      <c r="L40" s="39"/>
    </row>
    <row r="41" spans="1:12" s="26" customFormat="1" ht="105" x14ac:dyDescent="0.25">
      <c r="A41" s="44"/>
      <c r="B41" s="71" t="s">
        <v>164</v>
      </c>
      <c r="C41" s="45"/>
      <c r="D41" s="45"/>
      <c r="E41" s="45"/>
      <c r="F41" s="42"/>
      <c r="G41" s="42"/>
      <c r="H41" s="42"/>
      <c r="I41" s="43"/>
      <c r="J41" s="38"/>
      <c r="K41" s="38"/>
      <c r="L41" s="39"/>
    </row>
    <row r="42" spans="1:12" s="26" customFormat="1" ht="40.5" customHeight="1" x14ac:dyDescent="0.25">
      <c r="A42" s="44">
        <v>1</v>
      </c>
      <c r="B42" s="41" t="s">
        <v>134</v>
      </c>
      <c r="C42" s="42" t="s">
        <v>135</v>
      </c>
      <c r="D42" s="42">
        <v>2</v>
      </c>
      <c r="E42" s="42">
        <v>44.5</v>
      </c>
      <c r="F42" s="42">
        <v>0.5</v>
      </c>
      <c r="G42" s="42">
        <v>11</v>
      </c>
      <c r="H42" s="42">
        <f>D42*E42*F42*G42</f>
        <v>489.5</v>
      </c>
      <c r="I42" s="43"/>
      <c r="J42" s="38"/>
      <c r="K42" s="38"/>
      <c r="L42" s="39"/>
    </row>
    <row r="43" spans="1:12" s="26" customFormat="1" ht="40.5" customHeight="1" x14ac:dyDescent="0.25">
      <c r="A43" s="44">
        <v>2</v>
      </c>
      <c r="B43" s="41" t="s">
        <v>134</v>
      </c>
      <c r="C43" s="42"/>
      <c r="D43" s="42">
        <v>3</v>
      </c>
      <c r="E43" s="42">
        <v>16</v>
      </c>
      <c r="F43" s="42">
        <v>0.5</v>
      </c>
      <c r="G43" s="42">
        <v>11</v>
      </c>
      <c r="H43" s="42">
        <f t="shared" ref="H43:H46" si="8">D43*E43*F43*G43</f>
        <v>264</v>
      </c>
      <c r="I43" s="43"/>
      <c r="J43" s="38"/>
      <c r="K43" s="38"/>
      <c r="L43" s="39"/>
    </row>
    <row r="44" spans="1:12" s="26" customFormat="1" ht="40.5" customHeight="1" x14ac:dyDescent="0.25">
      <c r="A44" s="44">
        <v>1</v>
      </c>
      <c r="B44" s="41" t="s">
        <v>136</v>
      </c>
      <c r="C44" s="42" t="s">
        <v>135</v>
      </c>
      <c r="D44" s="42">
        <v>4</v>
      </c>
      <c r="E44" s="42">
        <v>4</v>
      </c>
      <c r="F44" s="42">
        <v>0.5</v>
      </c>
      <c r="G44" s="42">
        <v>7</v>
      </c>
      <c r="H44" s="42">
        <f t="shared" si="8"/>
        <v>56</v>
      </c>
      <c r="I44" s="43"/>
      <c r="J44" s="38"/>
      <c r="K44" s="38"/>
      <c r="L44" s="39"/>
    </row>
    <row r="45" spans="1:12" s="26" customFormat="1" ht="40.5" customHeight="1" x14ac:dyDescent="0.25">
      <c r="A45" s="44">
        <v>2</v>
      </c>
      <c r="B45" s="41" t="s">
        <v>137</v>
      </c>
      <c r="C45" s="42"/>
      <c r="D45" s="42">
        <v>4</v>
      </c>
      <c r="E45" s="42">
        <v>4</v>
      </c>
      <c r="F45" s="42">
        <v>0.5</v>
      </c>
      <c r="G45" s="42">
        <v>7</v>
      </c>
      <c r="H45" s="42">
        <f t="shared" si="8"/>
        <v>56</v>
      </c>
      <c r="I45" s="43"/>
      <c r="J45" s="38"/>
      <c r="K45" s="38"/>
      <c r="L45" s="39"/>
    </row>
    <row r="46" spans="1:12" s="26" customFormat="1" ht="40.5" customHeight="1" x14ac:dyDescent="0.25">
      <c r="A46" s="44">
        <v>1</v>
      </c>
      <c r="B46" s="46" t="s">
        <v>153</v>
      </c>
      <c r="C46" s="45" t="s">
        <v>135</v>
      </c>
      <c r="D46" s="45">
        <v>2</v>
      </c>
      <c r="E46" s="45">
        <v>4</v>
      </c>
      <c r="F46" s="45">
        <v>0.5</v>
      </c>
      <c r="G46" s="45">
        <v>3</v>
      </c>
      <c r="H46" s="45">
        <f t="shared" si="8"/>
        <v>12</v>
      </c>
      <c r="I46" s="43"/>
      <c r="J46" s="38"/>
      <c r="K46" s="38"/>
      <c r="L46" s="39"/>
    </row>
    <row r="47" spans="1:12" s="26" customFormat="1" ht="37.5" customHeight="1" x14ac:dyDescent="0.25">
      <c r="A47" s="52"/>
      <c r="B47" s="60" t="s">
        <v>165</v>
      </c>
      <c r="C47" s="72"/>
      <c r="D47" s="72"/>
      <c r="E47" s="72"/>
      <c r="F47" s="72"/>
      <c r="G47" s="72"/>
      <c r="H47" s="49">
        <f>SUM(H42:H46)</f>
        <v>877.5</v>
      </c>
      <c r="I47" s="65"/>
      <c r="J47" s="56">
        <v>300</v>
      </c>
      <c r="K47" s="56"/>
    </row>
    <row r="48" spans="1:12" s="26" customFormat="1" ht="63" customHeight="1" x14ac:dyDescent="0.25">
      <c r="A48" s="52"/>
      <c r="B48" s="63" t="s">
        <v>26</v>
      </c>
      <c r="C48" s="64"/>
      <c r="D48" s="64"/>
      <c r="E48" s="64"/>
      <c r="F48" s="64"/>
      <c r="G48" s="64"/>
      <c r="H48" s="64"/>
      <c r="I48" s="65"/>
      <c r="J48" s="33"/>
      <c r="K48" s="33"/>
      <c r="L48" s="73"/>
    </row>
    <row r="49" spans="1:11" s="26" customFormat="1" ht="30" customHeight="1" x14ac:dyDescent="0.25">
      <c r="A49" s="52"/>
      <c r="B49" s="63" t="s">
        <v>27</v>
      </c>
      <c r="C49" s="64" t="s">
        <v>12</v>
      </c>
      <c r="D49" s="64">
        <v>9</v>
      </c>
      <c r="E49" s="64">
        <v>3</v>
      </c>
      <c r="F49" s="64">
        <v>0.5</v>
      </c>
      <c r="G49" s="64">
        <v>4</v>
      </c>
      <c r="H49" s="64">
        <f>G49*F49*E49*D49</f>
        <v>54</v>
      </c>
      <c r="I49" s="65"/>
      <c r="J49" s="33"/>
      <c r="K49" s="33"/>
    </row>
    <row r="50" spans="1:11" s="26" customFormat="1" ht="30" customHeight="1" x14ac:dyDescent="0.25">
      <c r="A50" s="52"/>
      <c r="B50" s="63" t="s">
        <v>28</v>
      </c>
      <c r="C50" s="64" t="s">
        <v>12</v>
      </c>
      <c r="D50" s="64">
        <v>3</v>
      </c>
      <c r="E50" s="64">
        <v>3.5</v>
      </c>
      <c r="F50" s="64">
        <v>0.5</v>
      </c>
      <c r="G50" s="64">
        <v>7</v>
      </c>
      <c r="H50" s="64">
        <f>G50*F50*E50*D50</f>
        <v>36.75</v>
      </c>
      <c r="I50" s="65"/>
      <c r="J50" s="33"/>
      <c r="K50" s="33"/>
    </row>
    <row r="51" spans="1:11" s="26" customFormat="1" ht="30" customHeight="1" x14ac:dyDescent="0.25">
      <c r="A51" s="40"/>
      <c r="B51" s="74" t="s">
        <v>29</v>
      </c>
      <c r="C51" s="64"/>
      <c r="D51" s="64"/>
      <c r="E51" s="64"/>
      <c r="F51" s="64"/>
      <c r="G51" s="64"/>
      <c r="H51" s="64">
        <f>SUM(H49:H50)</f>
        <v>90.75</v>
      </c>
      <c r="I51" s="65"/>
      <c r="J51" s="33"/>
      <c r="K51" s="33"/>
    </row>
    <row r="52" spans="1:11" s="26" customFormat="1" ht="30" customHeight="1" x14ac:dyDescent="0.25">
      <c r="A52" s="40"/>
      <c r="B52" s="74"/>
      <c r="C52" s="64"/>
      <c r="D52" s="64"/>
      <c r="E52" s="64"/>
      <c r="F52" s="64"/>
      <c r="G52" s="64"/>
      <c r="H52" s="64"/>
      <c r="I52" s="65"/>
      <c r="J52" s="33"/>
      <c r="K52" s="33"/>
    </row>
    <row r="53" spans="1:11" s="53" customFormat="1" ht="30" customHeight="1" x14ac:dyDescent="0.4">
      <c r="A53" s="75"/>
      <c r="B53" s="69" t="s">
        <v>30</v>
      </c>
      <c r="C53" s="76"/>
      <c r="D53" s="76"/>
      <c r="E53" s="76"/>
      <c r="F53" s="76"/>
      <c r="G53" s="76"/>
      <c r="H53" s="76">
        <f>H47-H51</f>
        <v>786.75</v>
      </c>
      <c r="I53" s="77">
        <v>140</v>
      </c>
      <c r="J53" s="62">
        <v>300</v>
      </c>
      <c r="K53" s="62">
        <f>H53*J53</f>
        <v>236025</v>
      </c>
    </row>
    <row r="54" spans="1:11" s="26" customFormat="1" ht="231" x14ac:dyDescent="0.25">
      <c r="A54" s="40">
        <v>8</v>
      </c>
      <c r="B54" s="41" t="s">
        <v>88</v>
      </c>
      <c r="C54" s="78"/>
      <c r="D54" s="78"/>
      <c r="E54" s="78"/>
      <c r="F54" s="78"/>
      <c r="G54" s="78"/>
      <c r="H54" s="78"/>
      <c r="I54" s="79"/>
      <c r="J54" s="33"/>
      <c r="K54" s="33"/>
    </row>
    <row r="55" spans="1:11" s="26" customFormat="1" ht="30" customHeight="1" x14ac:dyDescent="0.25">
      <c r="A55" s="40"/>
      <c r="B55" s="41" t="s">
        <v>133</v>
      </c>
      <c r="C55" s="78" t="s">
        <v>31</v>
      </c>
      <c r="D55" s="78">
        <v>1</v>
      </c>
      <c r="E55" s="78">
        <v>43.5</v>
      </c>
      <c r="F55" s="78">
        <v>17.5</v>
      </c>
      <c r="G55" s="78"/>
      <c r="H55" s="78">
        <f>F55*E55*D55</f>
        <v>761.25</v>
      </c>
      <c r="I55" s="79"/>
      <c r="J55" s="33"/>
      <c r="K55" s="33"/>
    </row>
    <row r="56" spans="1:11" s="26" customFormat="1" ht="30" customHeight="1" x14ac:dyDescent="0.25">
      <c r="A56" s="40"/>
      <c r="B56" s="41" t="s">
        <v>127</v>
      </c>
      <c r="C56" s="78" t="s">
        <v>31</v>
      </c>
      <c r="D56" s="78">
        <v>2</v>
      </c>
      <c r="E56" s="78">
        <v>4</v>
      </c>
      <c r="F56" s="78">
        <v>4</v>
      </c>
      <c r="G56" s="78"/>
      <c r="H56" s="78">
        <f>F56*E56*D56</f>
        <v>32</v>
      </c>
      <c r="I56" s="79"/>
      <c r="J56" s="33"/>
      <c r="K56" s="33"/>
    </row>
    <row r="57" spans="1:11" s="53" customFormat="1" ht="30" customHeight="1" x14ac:dyDescent="0.4">
      <c r="A57" s="75"/>
      <c r="B57" s="69" t="s">
        <v>8</v>
      </c>
      <c r="C57" s="76"/>
      <c r="D57" s="76"/>
      <c r="E57" s="76"/>
      <c r="F57" s="76"/>
      <c r="G57" s="76"/>
      <c r="H57" s="76">
        <f>SUM(H55:I56)</f>
        <v>793.25</v>
      </c>
      <c r="I57" s="77">
        <f>10+24+5</f>
        <v>39</v>
      </c>
      <c r="J57" s="62">
        <v>25</v>
      </c>
      <c r="K57" s="62">
        <f>J57*H57</f>
        <v>19831.25</v>
      </c>
    </row>
    <row r="58" spans="1:11" s="26" customFormat="1" ht="60.75" x14ac:dyDescent="0.25">
      <c r="A58" s="40">
        <v>9</v>
      </c>
      <c r="B58" s="74" t="s">
        <v>89</v>
      </c>
      <c r="C58" s="78"/>
      <c r="D58" s="78"/>
      <c r="E58" s="78"/>
      <c r="F58" s="78"/>
      <c r="G58" s="78"/>
      <c r="H58" s="78"/>
      <c r="I58" s="79"/>
      <c r="J58" s="33"/>
      <c r="K58" s="33"/>
    </row>
    <row r="59" spans="1:11" s="26" customFormat="1" ht="30" customHeight="1" x14ac:dyDescent="0.25">
      <c r="A59" s="40"/>
      <c r="B59" s="74" t="s">
        <v>95</v>
      </c>
      <c r="C59" s="78"/>
      <c r="D59" s="78"/>
      <c r="E59" s="78"/>
      <c r="F59" s="78"/>
      <c r="G59" s="78"/>
      <c r="H59" s="78"/>
      <c r="I59" s="79"/>
      <c r="J59" s="33"/>
      <c r="K59" s="33"/>
    </row>
    <row r="60" spans="1:11" s="26" customFormat="1" ht="30" customHeight="1" x14ac:dyDescent="0.25">
      <c r="A60" s="40"/>
      <c r="B60" s="74" t="s">
        <v>107</v>
      </c>
      <c r="C60" s="78" t="s">
        <v>13</v>
      </c>
      <c r="D60" s="78">
        <v>6</v>
      </c>
      <c r="E60" s="78">
        <v>17.5</v>
      </c>
      <c r="F60" s="78"/>
      <c r="G60" s="78"/>
      <c r="H60" s="78">
        <f>E60*D60</f>
        <v>105</v>
      </c>
      <c r="I60" s="79"/>
      <c r="J60" s="33"/>
      <c r="K60" s="33"/>
    </row>
    <row r="61" spans="1:11" s="53" customFormat="1" ht="30" customHeight="1" x14ac:dyDescent="0.4">
      <c r="A61" s="75"/>
      <c r="B61" s="80" t="s">
        <v>90</v>
      </c>
      <c r="C61" s="76"/>
      <c r="D61" s="76"/>
      <c r="E61" s="76"/>
      <c r="F61" s="76"/>
      <c r="G61" s="76"/>
      <c r="H61" s="76">
        <f>SUM(H60:H60)</f>
        <v>105</v>
      </c>
      <c r="I61" s="77">
        <v>280</v>
      </c>
      <c r="J61" s="62">
        <v>785</v>
      </c>
      <c r="K61" s="62">
        <f>J61*H61</f>
        <v>82425</v>
      </c>
    </row>
    <row r="62" spans="1:11" s="26" customFormat="1" ht="40.5" x14ac:dyDescent="0.25">
      <c r="A62" s="40"/>
      <c r="B62" s="74" t="s">
        <v>91</v>
      </c>
      <c r="C62" s="78"/>
      <c r="D62" s="78"/>
      <c r="E62" s="78"/>
      <c r="F62" s="78"/>
      <c r="G62" s="78"/>
      <c r="H62" s="78"/>
      <c r="I62" s="79"/>
      <c r="J62" s="33"/>
      <c r="K62" s="33"/>
    </row>
    <row r="63" spans="1:11" s="26" customFormat="1" ht="30" customHeight="1" x14ac:dyDescent="0.25">
      <c r="A63" s="40"/>
      <c r="B63" s="74" t="s">
        <v>133</v>
      </c>
      <c r="C63" s="78" t="s">
        <v>13</v>
      </c>
      <c r="D63" s="78">
        <v>15</v>
      </c>
      <c r="E63" s="78">
        <v>43.5</v>
      </c>
      <c r="F63" s="78"/>
      <c r="G63" s="78"/>
      <c r="H63" s="78">
        <f>E63*D63</f>
        <v>652.5</v>
      </c>
      <c r="I63" s="79"/>
      <c r="J63" s="33"/>
      <c r="K63" s="33"/>
    </row>
    <row r="64" spans="1:11" s="26" customFormat="1" ht="30" customHeight="1" x14ac:dyDescent="0.25">
      <c r="A64" s="40"/>
      <c r="B64" s="74" t="s">
        <v>139</v>
      </c>
      <c r="C64" s="78" t="s">
        <v>13</v>
      </c>
      <c r="D64" s="78">
        <v>10</v>
      </c>
      <c r="E64" s="78">
        <v>4</v>
      </c>
      <c r="F64" s="78"/>
      <c r="G64" s="78"/>
      <c r="H64" s="78">
        <f>E64*D64</f>
        <v>40</v>
      </c>
      <c r="I64" s="79"/>
      <c r="J64" s="33"/>
      <c r="K64" s="33"/>
    </row>
    <row r="65" spans="1:11" s="53" customFormat="1" ht="30" customHeight="1" x14ac:dyDescent="0.4">
      <c r="A65" s="75"/>
      <c r="B65" s="69" t="s">
        <v>92</v>
      </c>
      <c r="C65" s="76"/>
      <c r="D65" s="76"/>
      <c r="E65" s="76"/>
      <c r="F65" s="76"/>
      <c r="G65" s="76"/>
      <c r="H65" s="76">
        <f>SUM(H63:H64)</f>
        <v>692.5</v>
      </c>
      <c r="I65" s="77">
        <v>108</v>
      </c>
      <c r="J65" s="62">
        <v>220</v>
      </c>
      <c r="K65" s="62">
        <f>J65*H65</f>
        <v>152350</v>
      </c>
    </row>
    <row r="66" spans="1:11" s="53" customFormat="1" ht="30" customHeight="1" x14ac:dyDescent="0.4">
      <c r="A66" s="75"/>
      <c r="B66" s="69"/>
      <c r="C66" s="76"/>
      <c r="D66" s="76"/>
      <c r="E66" s="76"/>
      <c r="F66" s="76"/>
      <c r="G66" s="76"/>
      <c r="H66" s="76"/>
      <c r="I66" s="77"/>
      <c r="J66" s="62"/>
      <c r="K66" s="62"/>
    </row>
    <row r="67" spans="1:11" s="26" customFormat="1" ht="42" x14ac:dyDescent="0.25">
      <c r="A67" s="40">
        <v>10</v>
      </c>
      <c r="B67" s="41" t="s">
        <v>140</v>
      </c>
      <c r="C67" s="78"/>
      <c r="D67" s="78"/>
      <c r="E67" s="78"/>
      <c r="F67" s="78"/>
      <c r="G67" s="78"/>
      <c r="H67" s="78"/>
      <c r="I67" s="79"/>
      <c r="J67" s="33"/>
      <c r="K67" s="33"/>
    </row>
    <row r="68" spans="1:11" s="26" customFormat="1" ht="30" customHeight="1" x14ac:dyDescent="0.25">
      <c r="A68" s="40"/>
      <c r="B68" s="41" t="s">
        <v>142</v>
      </c>
      <c r="C68" s="78" t="s">
        <v>141</v>
      </c>
      <c r="D68" s="78">
        <v>2</v>
      </c>
      <c r="E68" s="78"/>
      <c r="F68" s="78"/>
      <c r="G68" s="78"/>
      <c r="H68" s="78">
        <f>D68</f>
        <v>2</v>
      </c>
      <c r="I68" s="79"/>
      <c r="J68" s="33">
        <v>8000</v>
      </c>
      <c r="K68" s="33">
        <f>J68*H68</f>
        <v>16000</v>
      </c>
    </row>
    <row r="69" spans="1:11" s="26" customFormat="1" ht="30" customHeight="1" x14ac:dyDescent="0.25">
      <c r="A69" s="40"/>
      <c r="B69" s="41" t="s">
        <v>159</v>
      </c>
      <c r="C69" s="78" t="s">
        <v>141</v>
      </c>
      <c r="D69" s="78">
        <v>2</v>
      </c>
      <c r="E69" s="78"/>
      <c r="F69" s="78"/>
      <c r="G69" s="78"/>
      <c r="H69" s="78">
        <f t="shared" ref="H69:H70" si="9">D69</f>
        <v>2</v>
      </c>
      <c r="I69" s="79"/>
      <c r="J69" s="33">
        <v>5000</v>
      </c>
      <c r="K69" s="33">
        <f>J69*H69</f>
        <v>10000</v>
      </c>
    </row>
    <row r="70" spans="1:11" s="26" customFormat="1" ht="30" customHeight="1" x14ac:dyDescent="0.25">
      <c r="A70" s="40"/>
      <c r="B70" s="41" t="s">
        <v>143</v>
      </c>
      <c r="C70" s="78" t="s">
        <v>141</v>
      </c>
      <c r="D70" s="78">
        <v>6</v>
      </c>
      <c r="E70" s="78"/>
      <c r="F70" s="78"/>
      <c r="G70" s="78"/>
      <c r="H70" s="78">
        <f t="shared" si="9"/>
        <v>6</v>
      </c>
      <c r="I70" s="79"/>
      <c r="J70" s="33">
        <v>6500</v>
      </c>
      <c r="K70" s="33">
        <f>(H70*J70)</f>
        <v>39000</v>
      </c>
    </row>
    <row r="71" spans="1:11" s="53" customFormat="1" ht="30" customHeight="1" x14ac:dyDescent="0.4">
      <c r="A71" s="75"/>
      <c r="B71" s="69" t="s">
        <v>8</v>
      </c>
      <c r="C71" s="76"/>
      <c r="D71" s="76"/>
      <c r="E71" s="76"/>
      <c r="F71" s="76"/>
      <c r="G71" s="76"/>
      <c r="H71" s="76">
        <f>SUM(H68:H70)</f>
        <v>10</v>
      </c>
      <c r="I71" s="77">
        <v>230</v>
      </c>
      <c r="J71" s="62"/>
      <c r="K71" s="62">
        <f>K70+K69+K68</f>
        <v>65000</v>
      </c>
    </row>
    <row r="72" spans="1:11" s="26" customFormat="1" ht="40.5" x14ac:dyDescent="0.25">
      <c r="A72" s="40">
        <v>13</v>
      </c>
      <c r="B72" s="74" t="s">
        <v>34</v>
      </c>
      <c r="C72" s="78"/>
      <c r="D72" s="78"/>
      <c r="E72" s="78"/>
      <c r="F72" s="78"/>
      <c r="G72" s="78"/>
      <c r="H72" s="78"/>
      <c r="I72" s="79"/>
      <c r="J72" s="33"/>
      <c r="K72" s="33"/>
    </row>
    <row r="73" spans="1:11" s="26" customFormat="1" ht="30" customHeight="1" x14ac:dyDescent="0.25">
      <c r="A73" s="40"/>
      <c r="B73" s="74" t="s">
        <v>184</v>
      </c>
      <c r="C73" s="78" t="s">
        <v>31</v>
      </c>
      <c r="D73" s="78">
        <v>2</v>
      </c>
      <c r="E73" s="78">
        <f>72</f>
        <v>72</v>
      </c>
      <c r="F73" s="78"/>
      <c r="G73" s="78">
        <v>11.5</v>
      </c>
      <c r="H73" s="78">
        <f t="shared" ref="H73" si="10">G73*E73*D73</f>
        <v>1656</v>
      </c>
      <c r="I73" s="79"/>
      <c r="J73" s="33"/>
      <c r="K73" s="33"/>
    </row>
    <row r="74" spans="1:11" s="26" customFormat="1" ht="30" customHeight="1" x14ac:dyDescent="0.25">
      <c r="A74" s="40"/>
      <c r="B74" s="74" t="s">
        <v>185</v>
      </c>
      <c r="C74" s="78" t="s">
        <v>31</v>
      </c>
      <c r="D74" s="78">
        <v>2</v>
      </c>
      <c r="E74" s="78">
        <v>6</v>
      </c>
      <c r="F74" s="78"/>
      <c r="G74" s="78">
        <v>8</v>
      </c>
      <c r="H74" s="78">
        <f t="shared" ref="H74" si="11">G74*E74*D74</f>
        <v>96</v>
      </c>
      <c r="I74" s="79"/>
      <c r="J74" s="33"/>
      <c r="K74" s="33"/>
    </row>
    <row r="75" spans="1:11" s="26" customFormat="1" ht="30" customHeight="1" x14ac:dyDescent="0.25">
      <c r="A75" s="40"/>
      <c r="B75" s="74" t="s">
        <v>35</v>
      </c>
      <c r="C75" s="78" t="s">
        <v>31</v>
      </c>
      <c r="D75" s="78">
        <v>2</v>
      </c>
      <c r="E75" s="78">
        <f>33+33+16+16</f>
        <v>98</v>
      </c>
      <c r="F75" s="78"/>
      <c r="G75" s="78">
        <v>0.75</v>
      </c>
      <c r="H75" s="78">
        <f>G75*E75*D75</f>
        <v>147</v>
      </c>
      <c r="I75" s="79"/>
      <c r="J75" s="33"/>
      <c r="K75" s="33"/>
    </row>
    <row r="76" spans="1:11" s="26" customFormat="1" ht="30" customHeight="1" x14ac:dyDescent="0.25">
      <c r="A76" s="40"/>
      <c r="B76" s="81" t="s">
        <v>16</v>
      </c>
      <c r="C76" s="78"/>
      <c r="D76" s="78"/>
      <c r="E76" s="78"/>
      <c r="F76" s="78"/>
      <c r="G76" s="78"/>
      <c r="H76" s="78">
        <f>SUM(H73:H75)</f>
        <v>1899</v>
      </c>
      <c r="I76" s="79"/>
      <c r="J76" s="33"/>
      <c r="K76" s="33"/>
    </row>
    <row r="77" spans="1:11" s="26" customFormat="1" ht="30" customHeight="1" x14ac:dyDescent="0.25">
      <c r="A77" s="40"/>
      <c r="B77" s="74" t="s">
        <v>36</v>
      </c>
      <c r="C77" s="78" t="s">
        <v>31</v>
      </c>
      <c r="D77" s="78"/>
      <c r="E77" s="78"/>
      <c r="F77" s="78"/>
      <c r="G77" s="78"/>
      <c r="H77" s="78"/>
      <c r="I77" s="79"/>
      <c r="J77" s="33"/>
      <c r="K77" s="33"/>
    </row>
    <row r="78" spans="1:11" s="26" customFormat="1" ht="30" customHeight="1" x14ac:dyDescent="0.25">
      <c r="A78" s="40"/>
      <c r="B78" s="63" t="s">
        <v>27</v>
      </c>
      <c r="C78" s="78" t="s">
        <v>31</v>
      </c>
      <c r="D78" s="64">
        <v>6</v>
      </c>
      <c r="E78" s="64">
        <v>3.5</v>
      </c>
      <c r="F78" s="64"/>
      <c r="G78" s="64">
        <v>4</v>
      </c>
      <c r="H78" s="64">
        <f>G78*E78*D78</f>
        <v>84</v>
      </c>
      <c r="I78" s="79"/>
      <c r="J78" s="33"/>
      <c r="K78" s="33"/>
    </row>
    <row r="79" spans="1:11" s="26" customFormat="1" ht="30" customHeight="1" x14ac:dyDescent="0.25">
      <c r="A79" s="40"/>
      <c r="B79" s="63" t="s">
        <v>28</v>
      </c>
      <c r="C79" s="78" t="s">
        <v>31</v>
      </c>
      <c r="D79" s="64">
        <v>3</v>
      </c>
      <c r="E79" s="64">
        <v>4</v>
      </c>
      <c r="F79" s="64"/>
      <c r="G79" s="64">
        <v>7</v>
      </c>
      <c r="H79" s="64">
        <f t="shared" ref="H79" si="12">G79*E79*D79</f>
        <v>84</v>
      </c>
      <c r="I79" s="79"/>
      <c r="J79" s="33"/>
      <c r="K79" s="33"/>
    </row>
    <row r="80" spans="1:11" s="26" customFormat="1" ht="30" customHeight="1" x14ac:dyDescent="0.25">
      <c r="A80" s="40"/>
      <c r="B80" s="74" t="s">
        <v>38</v>
      </c>
      <c r="C80" s="64"/>
      <c r="D80" s="64"/>
      <c r="E80" s="64"/>
      <c r="F80" s="64"/>
      <c r="G80" s="64"/>
      <c r="H80" s="64">
        <f>SUM(H78:H79)</f>
        <v>168</v>
      </c>
      <c r="I80" s="79"/>
      <c r="J80" s="33"/>
      <c r="K80" s="33"/>
    </row>
    <row r="81" spans="1:11" s="53" customFormat="1" ht="30" customHeight="1" x14ac:dyDescent="0.4">
      <c r="A81" s="75"/>
      <c r="B81" s="80" t="s">
        <v>37</v>
      </c>
      <c r="C81" s="76"/>
      <c r="D81" s="76"/>
      <c r="E81" s="76"/>
      <c r="F81" s="76"/>
      <c r="G81" s="76"/>
      <c r="H81" s="76">
        <f>H76-H80</f>
        <v>1731</v>
      </c>
      <c r="I81" s="77">
        <v>30</v>
      </c>
      <c r="J81" s="62">
        <v>100</v>
      </c>
      <c r="K81" s="62">
        <f>H81*J81</f>
        <v>173100</v>
      </c>
    </row>
    <row r="82" spans="1:11" s="26" customFormat="1" ht="79.5" customHeight="1" x14ac:dyDescent="0.25">
      <c r="A82" s="40">
        <v>15</v>
      </c>
      <c r="B82" s="74" t="s">
        <v>102</v>
      </c>
      <c r="C82" s="78"/>
      <c r="D82" s="78"/>
      <c r="E82" s="78"/>
      <c r="F82" s="78"/>
      <c r="G82" s="78"/>
      <c r="H82" s="78"/>
      <c r="I82" s="79"/>
      <c r="J82" s="33"/>
      <c r="K82" s="33"/>
    </row>
    <row r="83" spans="1:11" s="26" customFormat="1" ht="30" customHeight="1" x14ac:dyDescent="0.25">
      <c r="A83" s="40"/>
      <c r="B83" s="41" t="s">
        <v>144</v>
      </c>
      <c r="C83" s="78" t="s">
        <v>192</v>
      </c>
      <c r="D83" s="78">
        <v>2</v>
      </c>
      <c r="E83" s="78">
        <v>16</v>
      </c>
      <c r="F83" s="78">
        <v>16</v>
      </c>
      <c r="G83" s="78"/>
      <c r="H83" s="78">
        <f t="shared" ref="H83" si="13">F83*E83*D83</f>
        <v>512</v>
      </c>
      <c r="I83" s="79"/>
      <c r="J83" s="33"/>
      <c r="K83" s="33"/>
    </row>
    <row r="84" spans="1:11" s="26" customFormat="1" ht="30" customHeight="1" x14ac:dyDescent="0.25">
      <c r="A84" s="40"/>
      <c r="B84" s="41" t="s">
        <v>108</v>
      </c>
      <c r="C84" s="78" t="s">
        <v>193</v>
      </c>
      <c r="D84" s="78">
        <v>2</v>
      </c>
      <c r="E84" s="78">
        <v>4</v>
      </c>
      <c r="F84" s="78">
        <v>4</v>
      </c>
      <c r="G84" s="78"/>
      <c r="H84" s="78">
        <f t="shared" ref="H84" si="14">F84*E84*D84</f>
        <v>32</v>
      </c>
      <c r="I84" s="79"/>
      <c r="J84" s="33"/>
      <c r="K84" s="33"/>
    </row>
    <row r="85" spans="1:11" s="53" customFormat="1" ht="30" customHeight="1" x14ac:dyDescent="0.4">
      <c r="A85" s="75"/>
      <c r="B85" s="69" t="s">
        <v>8</v>
      </c>
      <c r="C85" s="76"/>
      <c r="D85" s="76"/>
      <c r="E85" s="76"/>
      <c r="F85" s="76"/>
      <c r="G85" s="76"/>
      <c r="H85" s="76">
        <f>SUM(H83:H84)</f>
        <v>544</v>
      </c>
      <c r="I85" s="77">
        <v>68</v>
      </c>
      <c r="J85" s="62">
        <v>200</v>
      </c>
      <c r="K85" s="62">
        <f>J85*H85</f>
        <v>108800</v>
      </c>
    </row>
    <row r="86" spans="1:11" s="53" customFormat="1" ht="30" customHeight="1" x14ac:dyDescent="0.4">
      <c r="A86" s="75"/>
      <c r="B86" s="69"/>
      <c r="C86" s="76"/>
      <c r="D86" s="76"/>
      <c r="E86" s="76"/>
      <c r="F86" s="76"/>
      <c r="G86" s="76"/>
      <c r="H86" s="76"/>
      <c r="I86" s="77"/>
      <c r="J86" s="62"/>
      <c r="K86" s="62"/>
    </row>
    <row r="87" spans="1:11" s="26" customFormat="1" ht="56.25" customHeight="1" x14ac:dyDescent="0.25">
      <c r="A87" s="40">
        <v>16</v>
      </c>
      <c r="B87" s="74" t="s">
        <v>41</v>
      </c>
      <c r="C87" s="78" t="s">
        <v>191</v>
      </c>
      <c r="D87" s="78"/>
      <c r="E87" s="78"/>
      <c r="F87" s="78"/>
      <c r="G87" s="78"/>
      <c r="H87" s="78"/>
      <c r="I87" s="79"/>
      <c r="J87" s="33"/>
      <c r="K87" s="33"/>
    </row>
    <row r="88" spans="1:11" s="26" customFormat="1" ht="30" customHeight="1" x14ac:dyDescent="0.25">
      <c r="A88" s="40"/>
      <c r="B88" s="41" t="s">
        <v>44</v>
      </c>
      <c r="C88" s="78"/>
      <c r="D88" s="78">
        <v>1</v>
      </c>
      <c r="E88" s="78"/>
      <c r="F88" s="78"/>
      <c r="G88" s="78"/>
      <c r="H88" s="78"/>
      <c r="I88" s="82">
        <v>2</v>
      </c>
      <c r="J88" s="33"/>
      <c r="K88" s="33"/>
    </row>
    <row r="89" spans="1:11" s="26" customFormat="1" ht="42" x14ac:dyDescent="0.25">
      <c r="A89" s="40">
        <v>17</v>
      </c>
      <c r="B89" s="41" t="s">
        <v>42</v>
      </c>
      <c r="C89" s="78" t="s">
        <v>190</v>
      </c>
      <c r="D89" s="78"/>
      <c r="E89" s="78"/>
      <c r="F89" s="78"/>
      <c r="G89" s="78"/>
      <c r="H89" s="78"/>
      <c r="I89" s="82"/>
      <c r="J89" s="33"/>
      <c r="K89" s="33"/>
    </row>
    <row r="90" spans="1:11" s="26" customFormat="1" ht="30" customHeight="1" x14ac:dyDescent="0.25">
      <c r="A90" s="40"/>
      <c r="B90" s="41" t="s">
        <v>45</v>
      </c>
      <c r="C90" s="78"/>
      <c r="D90" s="78">
        <v>1</v>
      </c>
      <c r="E90" s="78"/>
      <c r="F90" s="78"/>
      <c r="G90" s="78"/>
      <c r="H90" s="78"/>
      <c r="I90" s="82">
        <v>3</v>
      </c>
      <c r="J90" s="33"/>
      <c r="K90" s="33"/>
    </row>
    <row r="91" spans="1:11" s="26" customFormat="1" ht="59.25" customHeight="1" x14ac:dyDescent="0.25">
      <c r="A91" s="40">
        <v>18</v>
      </c>
      <c r="B91" s="41" t="s">
        <v>43</v>
      </c>
      <c r="C91" s="78" t="s">
        <v>180</v>
      </c>
      <c r="D91" s="78"/>
      <c r="E91" s="78"/>
      <c r="F91" s="78"/>
      <c r="G91" s="78"/>
      <c r="H91" s="78"/>
      <c r="I91" s="82"/>
      <c r="J91" s="33"/>
      <c r="K91" s="33"/>
    </row>
    <row r="92" spans="1:11" s="26" customFormat="1" ht="39.75" customHeight="1" x14ac:dyDescent="0.25">
      <c r="A92" s="40">
        <v>19</v>
      </c>
      <c r="B92" s="41"/>
      <c r="C92" s="78"/>
      <c r="D92" s="78"/>
      <c r="E92" s="78"/>
      <c r="F92" s="78"/>
      <c r="G92" s="78"/>
      <c r="H92" s="78"/>
      <c r="I92" s="82"/>
      <c r="J92" s="33"/>
      <c r="K92" s="33"/>
    </row>
    <row r="93" spans="1:11" s="26" customFormat="1" ht="121.5" customHeight="1" x14ac:dyDescent="0.25">
      <c r="A93" s="40"/>
      <c r="B93" s="41" t="s">
        <v>149</v>
      </c>
      <c r="C93" s="78" t="s">
        <v>180</v>
      </c>
      <c r="D93" s="78"/>
      <c r="E93" s="78"/>
      <c r="F93" s="78"/>
      <c r="G93" s="78"/>
      <c r="H93" s="78"/>
      <c r="I93" s="82"/>
      <c r="J93" s="33"/>
      <c r="K93" s="33"/>
    </row>
    <row r="94" spans="1:11" s="26" customFormat="1" ht="47.25" customHeight="1" x14ac:dyDescent="0.25">
      <c r="A94" s="40"/>
      <c r="B94" s="41"/>
      <c r="C94" s="78"/>
      <c r="D94" s="78"/>
      <c r="E94" s="78"/>
      <c r="F94" s="78"/>
      <c r="G94" s="78"/>
      <c r="H94" s="78"/>
      <c r="I94" s="82"/>
      <c r="J94" s="33"/>
      <c r="K94" s="33"/>
    </row>
    <row r="95" spans="1:11" s="26" customFormat="1" ht="30" customHeight="1" x14ac:dyDescent="0.25">
      <c r="A95" s="40"/>
      <c r="B95" s="74" t="s">
        <v>196</v>
      </c>
      <c r="C95" s="64"/>
      <c r="D95" s="64">
        <v>2</v>
      </c>
      <c r="E95" s="64"/>
      <c r="F95" s="64"/>
      <c r="G95" s="64"/>
      <c r="H95" s="64"/>
      <c r="I95" s="83"/>
      <c r="J95" s="33"/>
      <c r="K95" s="33"/>
    </row>
    <row r="96" spans="1:11" s="26" customFormat="1" ht="30" customHeight="1" x14ac:dyDescent="0.25">
      <c r="A96" s="40"/>
      <c r="B96" s="74" t="s">
        <v>195</v>
      </c>
      <c r="C96" s="64"/>
      <c r="D96" s="64">
        <v>2</v>
      </c>
      <c r="E96" s="64"/>
      <c r="F96" s="64"/>
      <c r="G96" s="64"/>
      <c r="H96" s="64"/>
      <c r="I96" s="84"/>
      <c r="J96" s="33"/>
      <c r="K96" s="33"/>
    </row>
    <row r="97" spans="1:12" s="26" customFormat="1" ht="28.5" x14ac:dyDescent="0.25">
      <c r="A97" s="40"/>
      <c r="B97" s="74" t="s">
        <v>194</v>
      </c>
      <c r="C97" s="64"/>
      <c r="D97" s="64">
        <v>6</v>
      </c>
      <c r="E97" s="64"/>
      <c r="F97" s="64"/>
      <c r="G97" s="64"/>
      <c r="H97" s="64"/>
      <c r="I97" s="84"/>
      <c r="J97" s="33"/>
      <c r="K97" s="33"/>
    </row>
    <row r="98" spans="1:12" s="26" customFormat="1" ht="30" customHeight="1" x14ac:dyDescent="0.25">
      <c r="A98" s="40"/>
      <c r="B98" s="42" t="s">
        <v>8</v>
      </c>
      <c r="C98" s="64"/>
      <c r="D98" s="64"/>
      <c r="E98" s="64"/>
      <c r="F98" s="64"/>
      <c r="G98" s="64"/>
      <c r="H98" s="64" t="s">
        <v>16</v>
      </c>
      <c r="I98" s="85">
        <v>15</v>
      </c>
      <c r="J98" s="38"/>
      <c r="K98" s="86">
        <v>60000</v>
      </c>
      <c r="L98" s="39"/>
    </row>
    <row r="99" spans="1:12" s="26" customFormat="1" ht="54" customHeight="1" x14ac:dyDescent="0.25">
      <c r="A99" s="40"/>
      <c r="B99" s="139" t="s">
        <v>109</v>
      </c>
      <c r="C99" s="140"/>
      <c r="D99" s="140"/>
      <c r="E99" s="140"/>
      <c r="F99" s="140"/>
      <c r="G99" s="141"/>
      <c r="H99" s="64"/>
      <c r="I99" s="87"/>
      <c r="J99" s="38"/>
      <c r="K99" s="38"/>
      <c r="L99" s="39"/>
    </row>
    <row r="100" spans="1:12" s="26" customFormat="1" ht="208.5" customHeight="1" x14ac:dyDescent="0.25">
      <c r="A100" s="40"/>
      <c r="B100" s="42" t="s">
        <v>110</v>
      </c>
      <c r="C100" s="64"/>
      <c r="D100" s="64"/>
      <c r="E100" s="64"/>
      <c r="F100" s="64"/>
      <c r="G100" s="64"/>
      <c r="H100" s="64"/>
      <c r="I100" s="87"/>
      <c r="J100" s="38"/>
      <c r="K100" s="38"/>
      <c r="L100" s="39"/>
    </row>
    <row r="101" spans="1:12" s="26" customFormat="1" ht="30" customHeight="1" x14ac:dyDescent="0.25">
      <c r="A101" s="40"/>
      <c r="B101" s="42" t="s">
        <v>111</v>
      </c>
      <c r="C101" s="64" t="s">
        <v>114</v>
      </c>
      <c r="D101" s="64">
        <v>1</v>
      </c>
      <c r="E101" s="64"/>
      <c r="F101" s="64"/>
      <c r="G101" s="64"/>
      <c r="H101" s="64">
        <f>D101</f>
        <v>1</v>
      </c>
      <c r="I101" s="87"/>
      <c r="J101" s="38"/>
      <c r="K101" s="38"/>
      <c r="L101" s="39"/>
    </row>
    <row r="102" spans="1:12" s="26" customFormat="1" ht="102.75" customHeight="1" x14ac:dyDescent="0.25">
      <c r="A102" s="40"/>
      <c r="B102" s="42" t="s">
        <v>112</v>
      </c>
      <c r="C102" s="64"/>
      <c r="D102" s="64"/>
      <c r="E102" s="64"/>
      <c r="F102" s="64"/>
      <c r="G102" s="64"/>
      <c r="H102" s="64"/>
      <c r="I102" s="87"/>
      <c r="J102" s="38"/>
      <c r="K102" s="38"/>
      <c r="L102" s="39"/>
    </row>
    <row r="103" spans="1:12" s="26" customFormat="1" ht="30" customHeight="1" x14ac:dyDescent="0.25">
      <c r="A103" s="40"/>
      <c r="B103" s="42" t="s">
        <v>113</v>
      </c>
      <c r="C103" s="64" t="s">
        <v>114</v>
      </c>
      <c r="D103" s="64">
        <v>2</v>
      </c>
      <c r="E103" s="64"/>
      <c r="F103" s="64"/>
      <c r="G103" s="64"/>
      <c r="H103" s="64">
        <f>D103</f>
        <v>2</v>
      </c>
      <c r="I103" s="87"/>
      <c r="J103" s="88">
        <v>5000</v>
      </c>
      <c r="K103" s="88">
        <f>J103*H103</f>
        <v>10000</v>
      </c>
      <c r="L103" s="39"/>
    </row>
    <row r="104" spans="1:12" s="26" customFormat="1" ht="168.75" customHeight="1" x14ac:dyDescent="0.25">
      <c r="A104" s="40"/>
      <c r="B104" s="42" t="s">
        <v>115</v>
      </c>
      <c r="C104" s="64"/>
      <c r="D104" s="64"/>
      <c r="E104" s="64"/>
      <c r="F104" s="64"/>
      <c r="G104" s="64"/>
      <c r="H104" s="64"/>
      <c r="I104" s="87"/>
      <c r="J104" s="38"/>
      <c r="K104" s="38"/>
      <c r="L104" s="39"/>
    </row>
    <row r="105" spans="1:12" s="26" customFormat="1" ht="30" customHeight="1" x14ac:dyDescent="0.25">
      <c r="A105" s="40"/>
      <c r="B105" s="42" t="s">
        <v>116</v>
      </c>
      <c r="C105" s="64" t="s">
        <v>13</v>
      </c>
      <c r="D105" s="64">
        <v>2</v>
      </c>
      <c r="E105" s="64">
        <v>10</v>
      </c>
      <c r="F105" s="64"/>
      <c r="G105" s="64"/>
      <c r="H105" s="64">
        <v>20</v>
      </c>
      <c r="I105" s="87"/>
      <c r="J105" s="38">
        <v>180</v>
      </c>
      <c r="K105" s="89">
        <f>J105*H105</f>
        <v>3600</v>
      </c>
      <c r="L105" s="39"/>
    </row>
    <row r="106" spans="1:12" s="26" customFormat="1" ht="166.5" customHeight="1" x14ac:dyDescent="0.35">
      <c r="A106" s="40"/>
      <c r="B106" s="90" t="s">
        <v>117</v>
      </c>
      <c r="C106" s="64"/>
      <c r="D106" s="64"/>
      <c r="E106" s="64"/>
      <c r="F106" s="64"/>
      <c r="G106" s="64"/>
      <c r="H106" s="64"/>
      <c r="I106" s="87"/>
      <c r="J106" s="38"/>
      <c r="K106" s="38"/>
      <c r="L106" s="39"/>
    </row>
    <row r="107" spans="1:12" s="26" customFormat="1" ht="30" customHeight="1" x14ac:dyDescent="0.25">
      <c r="A107" s="40"/>
      <c r="B107" s="42" t="s">
        <v>118</v>
      </c>
      <c r="C107" s="64" t="s">
        <v>13</v>
      </c>
      <c r="D107" s="64">
        <v>1</v>
      </c>
      <c r="E107" s="64">
        <v>10</v>
      </c>
      <c r="F107" s="64"/>
      <c r="G107" s="64"/>
      <c r="H107" s="64">
        <f>D107*E107</f>
        <v>10</v>
      </c>
      <c r="I107" s="87"/>
      <c r="J107" s="88">
        <v>200</v>
      </c>
      <c r="K107" s="88">
        <f>J107*H107</f>
        <v>2000</v>
      </c>
      <c r="L107" s="39"/>
    </row>
    <row r="108" spans="1:12" s="26" customFormat="1" ht="165" customHeight="1" x14ac:dyDescent="0.25">
      <c r="A108" s="40"/>
      <c r="B108" s="42" t="s">
        <v>119</v>
      </c>
      <c r="C108" s="64"/>
      <c r="D108" s="64"/>
      <c r="E108" s="64"/>
      <c r="F108" s="64"/>
      <c r="G108" s="64"/>
      <c r="H108" s="64"/>
      <c r="I108" s="87"/>
      <c r="J108" s="38"/>
      <c r="K108" s="38"/>
      <c r="L108" s="39"/>
    </row>
    <row r="109" spans="1:12" s="26" customFormat="1" ht="30" customHeight="1" x14ac:dyDescent="0.25">
      <c r="A109" s="40"/>
      <c r="B109" s="42" t="s">
        <v>189</v>
      </c>
      <c r="C109" s="64" t="s">
        <v>56</v>
      </c>
      <c r="D109" s="64">
        <v>1</v>
      </c>
      <c r="E109" s="64"/>
      <c r="F109" s="64"/>
      <c r="G109" s="64"/>
      <c r="H109" s="64">
        <f>D109</f>
        <v>1</v>
      </c>
      <c r="I109" s="87"/>
      <c r="J109" s="88">
        <v>8000</v>
      </c>
      <c r="K109" s="88">
        <v>8000</v>
      </c>
      <c r="L109" s="39"/>
    </row>
    <row r="110" spans="1:12" s="26" customFormat="1" ht="97.5" customHeight="1" x14ac:dyDescent="0.25">
      <c r="A110" s="40"/>
      <c r="B110" s="42" t="s">
        <v>120</v>
      </c>
      <c r="C110" s="64"/>
      <c r="D110" s="64"/>
      <c r="E110" s="64"/>
      <c r="F110" s="64"/>
      <c r="G110" s="64"/>
      <c r="H110" s="67"/>
      <c r="I110" s="87"/>
      <c r="J110" s="38"/>
      <c r="K110" s="38"/>
      <c r="L110" s="39"/>
    </row>
    <row r="111" spans="1:12" s="26" customFormat="1" ht="54.75" customHeight="1" x14ac:dyDescent="0.25">
      <c r="A111" s="40"/>
      <c r="B111" s="42"/>
      <c r="C111" s="64" t="s">
        <v>114</v>
      </c>
      <c r="D111" s="64">
        <v>1</v>
      </c>
      <c r="E111" s="64"/>
      <c r="F111" s="64"/>
      <c r="G111" s="64"/>
      <c r="H111" s="64">
        <f>D111</f>
        <v>1</v>
      </c>
      <c r="I111" s="87"/>
      <c r="J111" s="38"/>
      <c r="K111" s="88">
        <f>15000</f>
        <v>15000</v>
      </c>
      <c r="L111" s="39"/>
    </row>
    <row r="112" spans="1:12" s="26" customFormat="1" ht="47.25" customHeight="1" x14ac:dyDescent="0.25">
      <c r="A112" s="40"/>
      <c r="B112" s="42" t="s">
        <v>121</v>
      </c>
      <c r="C112" s="64"/>
      <c r="D112" s="64"/>
      <c r="E112" s="64"/>
      <c r="F112" s="64"/>
      <c r="G112" s="64"/>
      <c r="H112" s="64"/>
      <c r="I112" s="87"/>
      <c r="J112" s="38"/>
      <c r="K112" s="38"/>
      <c r="L112" s="39"/>
    </row>
    <row r="113" spans="1:12" s="26" customFormat="1" ht="30" customHeight="1" x14ac:dyDescent="0.25">
      <c r="A113" s="40"/>
      <c r="B113" s="42" t="s">
        <v>122</v>
      </c>
      <c r="C113" s="64"/>
      <c r="D113" s="64"/>
      <c r="E113" s="64"/>
      <c r="F113" s="64"/>
      <c r="G113" s="64"/>
      <c r="H113" s="64"/>
      <c r="I113" s="87"/>
      <c r="J113" s="38"/>
      <c r="K113" s="38"/>
      <c r="L113" s="39"/>
    </row>
    <row r="114" spans="1:12" s="26" customFormat="1" ht="30" customHeight="1" x14ac:dyDescent="0.25">
      <c r="A114" s="40"/>
      <c r="B114" s="42" t="s">
        <v>123</v>
      </c>
      <c r="C114" s="64" t="s">
        <v>114</v>
      </c>
      <c r="D114" s="64">
        <v>2</v>
      </c>
      <c r="E114" s="64"/>
      <c r="F114" s="64"/>
      <c r="G114" s="64"/>
      <c r="H114" s="64">
        <f>D114</f>
        <v>2</v>
      </c>
      <c r="I114" s="87"/>
      <c r="J114" s="38"/>
      <c r="K114" s="88">
        <v>1400</v>
      </c>
      <c r="L114" s="39"/>
    </row>
    <row r="115" spans="1:12" s="26" customFormat="1" ht="30" customHeight="1" x14ac:dyDescent="0.25">
      <c r="A115" s="40"/>
      <c r="B115" s="42" t="s">
        <v>158</v>
      </c>
      <c r="C115" s="64" t="s">
        <v>166</v>
      </c>
      <c r="D115" s="64">
        <v>1</v>
      </c>
      <c r="E115" s="64"/>
      <c r="F115" s="64"/>
      <c r="G115" s="64"/>
      <c r="H115" s="64"/>
      <c r="I115" s="87"/>
      <c r="J115" s="38"/>
      <c r="K115" s="88">
        <v>25000</v>
      </c>
      <c r="L115" s="39"/>
    </row>
    <row r="116" spans="1:12" s="26" customFormat="1" ht="64.5" customHeight="1" x14ac:dyDescent="0.25">
      <c r="A116" s="40">
        <v>1</v>
      </c>
      <c r="B116" s="42" t="s">
        <v>167</v>
      </c>
      <c r="C116" s="64"/>
      <c r="D116" s="64"/>
      <c r="E116" s="64"/>
      <c r="F116" s="64"/>
      <c r="G116" s="64"/>
      <c r="H116" s="64"/>
      <c r="I116" s="87"/>
      <c r="J116" s="38"/>
      <c r="K116" s="88">
        <v>45000</v>
      </c>
      <c r="L116" s="39"/>
    </row>
    <row r="117" spans="1:12" s="26" customFormat="1" ht="64.5" customHeight="1" x14ac:dyDescent="0.25">
      <c r="A117" s="40">
        <v>1</v>
      </c>
      <c r="B117" s="42" t="s">
        <v>198</v>
      </c>
      <c r="C117" s="64" t="s">
        <v>181</v>
      </c>
      <c r="D117" s="64"/>
      <c r="E117" s="64"/>
      <c r="F117" s="64"/>
      <c r="G117" s="64"/>
      <c r="H117" s="64"/>
      <c r="I117" s="87"/>
      <c r="J117" s="38"/>
      <c r="K117" s="88"/>
      <c r="L117" s="39"/>
    </row>
    <row r="118" spans="1:12" s="26" customFormat="1" ht="64.5" customHeight="1" x14ac:dyDescent="0.25">
      <c r="A118" s="40">
        <v>1</v>
      </c>
      <c r="B118" s="42" t="s">
        <v>197</v>
      </c>
      <c r="C118" s="64" t="s">
        <v>114</v>
      </c>
      <c r="D118" s="64">
        <v>1</v>
      </c>
      <c r="E118" s="64"/>
      <c r="F118" s="64"/>
      <c r="G118" s="64"/>
      <c r="H118" s="64"/>
      <c r="I118" s="87"/>
      <c r="J118" s="38"/>
      <c r="K118" s="88"/>
      <c r="L118" s="39"/>
    </row>
    <row r="119" spans="1:12" s="26" customFormat="1" ht="61.5" customHeight="1" x14ac:dyDescent="0.25">
      <c r="A119" s="40"/>
      <c r="B119" s="42"/>
      <c r="C119" s="64"/>
      <c r="D119" s="64"/>
      <c r="E119" s="64"/>
      <c r="F119" s="64"/>
      <c r="G119" s="64"/>
      <c r="H119" s="64"/>
      <c r="I119" s="87"/>
      <c r="J119" s="38"/>
      <c r="K119" s="88" t="e">
        <f>K115+K114+K116+K109+#REF!+K107+K105+K98+K103+K81+K85+K71+K65+K61+K57+K53+K47+K39+K32+K24+K28+K19+K11</f>
        <v>#REF!</v>
      </c>
      <c r="L119" s="39"/>
    </row>
  </sheetData>
  <mergeCells count="3">
    <mergeCell ref="A3:B3"/>
    <mergeCell ref="B99:G99"/>
    <mergeCell ref="A1:K1"/>
  </mergeCells>
  <pageMargins left="0.7" right="0.7" top="0.75" bottom="0.75" header="0.3" footer="0.3"/>
  <pageSetup paperSize="9" scale="7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IV31"/>
  <sheetViews>
    <sheetView zoomScale="60" workbookViewId="0">
      <pane ySplit="7" topLeftCell="A23" activePane="bottomLeft" state="frozen"/>
      <selection pane="bottomLeft" activeCell="X6" sqref="X6"/>
    </sheetView>
  </sheetViews>
  <sheetFormatPr defaultColWidth="9" defaultRowHeight="15" x14ac:dyDescent="0.25"/>
  <cols>
    <col min="1" max="1" width="9.28515625" style="1" customWidth="1"/>
    <col min="2" max="2" width="41.85546875" style="1" customWidth="1"/>
    <col min="3" max="3" width="22" style="1" customWidth="1"/>
    <col min="4" max="4" width="14" style="1" customWidth="1"/>
    <col min="5" max="5" width="12.28515625" style="1" customWidth="1"/>
    <col min="6" max="6" width="12.140625" style="1" customWidth="1"/>
    <col min="7" max="7" width="19.140625" style="1" customWidth="1"/>
    <col min="8" max="8" width="10.85546875" style="1" customWidth="1"/>
    <col min="9" max="9" width="13.28515625" style="1" customWidth="1"/>
    <col min="10" max="10" width="9.7109375" style="1" customWidth="1"/>
    <col min="11" max="11" width="9.85546875" style="1" customWidth="1"/>
    <col min="12" max="12" width="9.28515625" style="1" customWidth="1"/>
    <col min="13" max="13" width="10" style="1" customWidth="1"/>
    <col min="14" max="14" width="9.7109375" style="1" customWidth="1"/>
    <col min="15" max="256" width="9.140625" style="1" customWidth="1"/>
  </cols>
  <sheetData>
    <row r="3" spans="1:14" ht="15" customHeight="1" x14ac:dyDescent="0.25">
      <c r="A3" s="2"/>
      <c r="B3" s="131" t="s">
        <v>9</v>
      </c>
      <c r="C3" s="131"/>
      <c r="D3" s="131"/>
      <c r="E3" s="131"/>
      <c r="F3" s="131"/>
      <c r="G3" s="131"/>
      <c r="H3" s="131"/>
      <c r="I3" s="131"/>
      <c r="J3" s="131"/>
      <c r="K3" s="131"/>
      <c r="L3" s="131"/>
      <c r="M3" s="131"/>
      <c r="N3" s="131"/>
    </row>
    <row r="4" spans="1:14" x14ac:dyDescent="0.25">
      <c r="A4" s="2"/>
      <c r="B4" s="131"/>
      <c r="C4" s="131"/>
      <c r="D4" s="131"/>
      <c r="E4" s="131"/>
      <c r="F4" s="131"/>
      <c r="G4" s="131"/>
      <c r="H4" s="131"/>
      <c r="I4" s="131"/>
      <c r="J4" s="131"/>
      <c r="K4" s="131"/>
      <c r="L4" s="131"/>
      <c r="M4" s="131"/>
      <c r="N4" s="131"/>
    </row>
    <row r="5" spans="1:14" s="3" customFormat="1" ht="18" x14ac:dyDescent="0.25">
      <c r="A5" s="2"/>
      <c r="B5" s="149"/>
      <c r="C5" s="149"/>
      <c r="D5" s="149"/>
      <c r="E5" s="149"/>
      <c r="F5" s="149"/>
      <c r="G5" s="149"/>
      <c r="H5" s="149"/>
      <c r="I5" s="149"/>
      <c r="J5" s="149"/>
      <c r="K5" s="149"/>
      <c r="L5" s="149"/>
      <c r="M5" s="149"/>
      <c r="N5" s="149"/>
    </row>
    <row r="6" spans="1:14" ht="35.25" customHeight="1" x14ac:dyDescent="0.25">
      <c r="A6" s="150" t="s">
        <v>64</v>
      </c>
      <c r="B6" s="150"/>
      <c r="C6" s="150"/>
      <c r="D6" s="150"/>
      <c r="E6" s="150"/>
      <c r="F6" s="150"/>
      <c r="G6" s="150"/>
      <c r="H6" s="150"/>
      <c r="I6" s="150"/>
      <c r="J6" s="150"/>
      <c r="K6" s="150"/>
      <c r="L6" s="150"/>
      <c r="M6" s="150"/>
      <c r="N6" s="150"/>
    </row>
    <row r="7" spans="1:14" ht="32.25" customHeight="1" x14ac:dyDescent="0.25">
      <c r="A7" s="91" t="s">
        <v>65</v>
      </c>
      <c r="B7" s="91" t="s">
        <v>66</v>
      </c>
      <c r="C7" s="151" t="s">
        <v>67</v>
      </c>
      <c r="D7" s="152"/>
      <c r="E7" s="92" t="s">
        <v>68</v>
      </c>
      <c r="F7" s="92" t="s">
        <v>69</v>
      </c>
      <c r="G7" s="92" t="s">
        <v>70</v>
      </c>
      <c r="H7" s="92" t="s">
        <v>71</v>
      </c>
      <c r="I7" s="92" t="s">
        <v>72</v>
      </c>
      <c r="J7" s="93" t="s">
        <v>73</v>
      </c>
      <c r="K7" s="93" t="s">
        <v>74</v>
      </c>
      <c r="L7" s="93" t="s">
        <v>59</v>
      </c>
      <c r="M7" s="93" t="s">
        <v>75</v>
      </c>
      <c r="N7" s="93" t="s">
        <v>76</v>
      </c>
    </row>
    <row r="8" spans="1:14" ht="94.5" x14ac:dyDescent="0.25">
      <c r="A8" s="94">
        <v>1</v>
      </c>
      <c r="B8" s="95" t="s">
        <v>77</v>
      </c>
      <c r="C8" s="96">
        <f>'Details WORK SHEET   '!H11</f>
        <v>459.5</v>
      </c>
      <c r="D8" s="94" t="s">
        <v>78</v>
      </c>
      <c r="E8" s="94"/>
      <c r="F8" s="94"/>
      <c r="G8" s="94"/>
      <c r="H8" s="94"/>
      <c r="I8" s="94"/>
      <c r="J8" s="97"/>
      <c r="K8" s="97"/>
      <c r="L8" s="98"/>
      <c r="M8" s="98"/>
      <c r="N8" s="98"/>
    </row>
    <row r="9" spans="1:14" s="99" customFormat="1" ht="77.25" customHeight="1" x14ac:dyDescent="0.25">
      <c r="A9" s="94">
        <v>2</v>
      </c>
      <c r="B9" s="38" t="s">
        <v>79</v>
      </c>
      <c r="C9" s="96">
        <f>'Details WORK SHEET   '!H19</f>
        <v>204.75</v>
      </c>
      <c r="D9" s="96" t="s">
        <v>80</v>
      </c>
      <c r="E9" s="96">
        <f>C9/100*6</f>
        <v>12.285</v>
      </c>
      <c r="F9" s="96">
        <f>C9*49/100</f>
        <v>100.3275</v>
      </c>
      <c r="G9" s="96">
        <f>C9*98/100</f>
        <v>200.655</v>
      </c>
      <c r="H9" s="94"/>
      <c r="I9" s="94"/>
      <c r="J9" s="100"/>
      <c r="K9" s="100"/>
      <c r="L9" s="100"/>
      <c r="M9" s="100"/>
      <c r="N9" s="100"/>
    </row>
    <row r="10" spans="1:14" s="99" customFormat="1" ht="41.25" customHeight="1" x14ac:dyDescent="0.25">
      <c r="A10" s="94">
        <v>3</v>
      </c>
      <c r="B10" s="101" t="s">
        <v>81</v>
      </c>
      <c r="C10" s="96">
        <f>'Details WORK SHEET   '!H53</f>
        <v>786.75</v>
      </c>
      <c r="D10" s="96" t="s">
        <v>80</v>
      </c>
      <c r="E10" s="96">
        <f>C10/100*3</f>
        <v>23.602499999999999</v>
      </c>
      <c r="F10" s="96">
        <f>C10*25.67/100</f>
        <v>201.95872500000002</v>
      </c>
      <c r="G10" s="94">
        <f>C10/100</f>
        <v>7.8674999999999997</v>
      </c>
      <c r="H10" s="96"/>
      <c r="I10" s="94">
        <f>C10*13.5</f>
        <v>10621.125</v>
      </c>
      <c r="J10" s="100"/>
      <c r="K10" s="100"/>
      <c r="L10" s="100"/>
      <c r="M10" s="100"/>
      <c r="N10" s="100"/>
    </row>
    <row r="11" spans="1:14" ht="190.5" customHeight="1" x14ac:dyDescent="0.25">
      <c r="A11" s="94">
        <v>4</v>
      </c>
      <c r="B11" s="102" t="s">
        <v>18</v>
      </c>
      <c r="C11" s="96">
        <f>'Details WORK SHEET   '!H24</f>
        <v>120.875</v>
      </c>
      <c r="D11" s="96" t="s">
        <v>80</v>
      </c>
      <c r="E11" s="96">
        <f>C11/100*17</f>
        <v>20.548749999999998</v>
      </c>
      <c r="F11" s="96">
        <f>C11/100*44</f>
        <v>53.185000000000002</v>
      </c>
      <c r="G11" s="94"/>
      <c r="H11" s="94">
        <f>C11/100*88</f>
        <v>106.37</v>
      </c>
      <c r="I11" s="94"/>
      <c r="J11" s="98"/>
      <c r="K11" s="98"/>
      <c r="L11" s="98"/>
      <c r="M11" s="98"/>
      <c r="N11" s="98"/>
    </row>
    <row r="12" spans="1:14" ht="75.75" customHeight="1" x14ac:dyDescent="0.25">
      <c r="A12" s="94">
        <v>5</v>
      </c>
      <c r="B12" s="102" t="s">
        <v>20</v>
      </c>
      <c r="C12" s="96">
        <f>'Details WORK SHEET   '!H28</f>
        <v>301.59931361607147</v>
      </c>
      <c r="D12" s="96" t="s">
        <v>82</v>
      </c>
      <c r="E12" s="96"/>
      <c r="F12" s="96"/>
      <c r="G12" s="96"/>
      <c r="H12" s="96"/>
      <c r="I12" s="94"/>
      <c r="J12" s="103">
        <f>C12</f>
        <v>301.59931361607147</v>
      </c>
      <c r="K12" s="98"/>
      <c r="L12" s="98"/>
      <c r="M12" s="98"/>
      <c r="N12" s="98"/>
    </row>
    <row r="13" spans="1:14" ht="57.75" customHeight="1" x14ac:dyDescent="0.25">
      <c r="A13" s="94">
        <v>6</v>
      </c>
      <c r="B13" s="104" t="s">
        <v>17</v>
      </c>
      <c r="C13" s="96">
        <f>'Details WORK SHEET   '!H32</f>
        <v>1680</v>
      </c>
      <c r="D13" s="96" t="s">
        <v>80</v>
      </c>
      <c r="E13" s="96"/>
      <c r="F13" s="96"/>
      <c r="G13" s="96"/>
      <c r="H13" s="96"/>
      <c r="I13" s="94"/>
      <c r="J13" s="98"/>
      <c r="K13" s="103">
        <f>C13</f>
        <v>1680</v>
      </c>
      <c r="L13" s="98"/>
      <c r="M13" s="98"/>
      <c r="N13" s="98"/>
    </row>
    <row r="14" spans="1:14" ht="63" x14ac:dyDescent="0.25">
      <c r="A14" s="94">
        <v>7</v>
      </c>
      <c r="B14" s="102" t="s">
        <v>25</v>
      </c>
      <c r="C14" s="96">
        <v>0</v>
      </c>
      <c r="D14" s="96" t="s">
        <v>80</v>
      </c>
      <c r="E14" s="96">
        <f>C14*2.4/100</f>
        <v>0</v>
      </c>
      <c r="F14" s="96">
        <f>C14*25.67/100</f>
        <v>0</v>
      </c>
      <c r="G14" s="94"/>
      <c r="H14" s="96"/>
      <c r="I14" s="94">
        <f>C14*13.5</f>
        <v>0</v>
      </c>
      <c r="J14" s="98"/>
      <c r="K14" s="98"/>
      <c r="L14" s="98"/>
      <c r="M14" s="98"/>
      <c r="N14" s="98"/>
    </row>
    <row r="15" spans="1:14" ht="70.5" customHeight="1" x14ac:dyDescent="0.25">
      <c r="A15" s="94">
        <v>8</v>
      </c>
      <c r="B15" s="102" t="s">
        <v>32</v>
      </c>
      <c r="C15" s="96">
        <f>'Details WORK SHEET   '!H71</f>
        <v>10</v>
      </c>
      <c r="D15" s="96"/>
      <c r="E15" s="96"/>
      <c r="F15" s="96"/>
      <c r="G15" s="96"/>
      <c r="H15" s="96"/>
      <c r="I15" s="94"/>
      <c r="J15" s="98"/>
      <c r="K15" s="98"/>
      <c r="L15" s="98"/>
      <c r="M15" s="98"/>
      <c r="N15" s="98"/>
    </row>
    <row r="16" spans="1:14" ht="82.5" customHeight="1" x14ac:dyDescent="0.25">
      <c r="A16" s="94">
        <v>9</v>
      </c>
      <c r="B16" s="102" t="s">
        <v>33</v>
      </c>
      <c r="C16" s="96"/>
      <c r="D16" s="96"/>
      <c r="E16" s="96"/>
      <c r="F16" s="96"/>
      <c r="G16" s="96"/>
      <c r="H16" s="96"/>
      <c r="I16" s="94"/>
      <c r="J16" s="98"/>
      <c r="K16" s="98"/>
      <c r="L16" s="98"/>
      <c r="M16" s="98"/>
      <c r="N16" s="98"/>
    </row>
    <row r="17" spans="1:14" s="1" customFormat="1" ht="82.5" customHeight="1" x14ac:dyDescent="0.25">
      <c r="A17" s="94"/>
      <c r="B17" s="102" t="str">
        <f>'Details WORK SHEET   '!B54</f>
        <v>First class tile roofing consisting of 4" earth and 1" mud plaster with gobri leeping over 1/2" thick CS plaster 1:6 with 34 lbs of hot bitumen coating , sand blinded provided over 2 layers of tiles 12" x 6" x 1 1/4" laid in 1:6 CS with 1/2" thick sandwiched layer of 1:6 cement pointing underside of tiles complete including curing etc (S.Item No:2 P-32)</v>
      </c>
      <c r="C17" s="96">
        <f>'Details WORK SHEET   '!H57</f>
        <v>793.25</v>
      </c>
      <c r="D17" s="96" t="s">
        <v>31</v>
      </c>
      <c r="E17" s="96"/>
      <c r="F17" s="96"/>
      <c r="G17" s="96"/>
      <c r="H17" s="96"/>
      <c r="I17" s="94"/>
      <c r="J17" s="98"/>
      <c r="K17" s="98"/>
      <c r="L17" s="98">
        <f>C17*2</f>
        <v>1586.5</v>
      </c>
      <c r="M17" s="98"/>
      <c r="N17" s="98"/>
    </row>
    <row r="18" spans="1:14" s="1" customFormat="1" ht="82.5" customHeight="1" x14ac:dyDescent="0.25">
      <c r="A18" s="94"/>
      <c r="B18" s="102" t="str">
        <f>'Details WORK SHEET   '!B59</f>
        <v>Guarder 4''x8'' per foot 2.5 KG</v>
      </c>
      <c r="C18" s="96">
        <f>'Details WORK SHEET   '!H61</f>
        <v>105</v>
      </c>
      <c r="D18" s="96" t="s">
        <v>13</v>
      </c>
      <c r="E18" s="96"/>
      <c r="F18" s="96"/>
      <c r="G18" s="96"/>
      <c r="H18" s="96"/>
      <c r="I18" s="94"/>
      <c r="J18" s="98"/>
      <c r="K18" s="98"/>
      <c r="L18" s="98"/>
      <c r="M18" s="103">
        <f>C18</f>
        <v>105</v>
      </c>
      <c r="N18" s="98"/>
    </row>
    <row r="19" spans="1:14" s="1" customFormat="1" ht="82.5" customHeight="1" x14ac:dyDescent="0.25">
      <c r="A19" s="94"/>
      <c r="B19" s="102" t="str">
        <f>'Details WORK SHEET   '!B62</f>
        <v xml:space="preserve"> 2" x 2" T Iron @ 1' c /c  in shorter direction</v>
      </c>
      <c r="C19" s="96">
        <f>'Details WORK SHEET   '!H65</f>
        <v>692.5</v>
      </c>
      <c r="D19" s="96" t="s">
        <v>13</v>
      </c>
      <c r="E19" s="96"/>
      <c r="F19" s="96"/>
      <c r="G19" s="96"/>
      <c r="H19" s="96"/>
      <c r="I19" s="94"/>
      <c r="J19" s="98"/>
      <c r="K19" s="98"/>
      <c r="L19" s="98"/>
      <c r="M19" s="98"/>
      <c r="N19" s="103">
        <f>C19</f>
        <v>692.5</v>
      </c>
    </row>
    <row r="20" spans="1:14" ht="57.75" customHeight="1" x14ac:dyDescent="0.25">
      <c r="A20" s="94">
        <v>10</v>
      </c>
      <c r="B20" s="102" t="s">
        <v>34</v>
      </c>
      <c r="C20" s="96">
        <f>'Details WORK SHEET   '!H81</f>
        <v>1731</v>
      </c>
      <c r="D20" s="96"/>
      <c r="E20" s="96">
        <f>C20/100*1.5</f>
        <v>25.964999999999996</v>
      </c>
      <c r="F20" s="96">
        <f>C20/100*4</f>
        <v>69.239999999999995</v>
      </c>
      <c r="G20" s="96"/>
      <c r="H20" s="96"/>
      <c r="I20" s="94"/>
      <c r="J20" s="98"/>
      <c r="K20" s="98"/>
      <c r="L20" s="98"/>
      <c r="M20" s="98"/>
      <c r="N20" s="98"/>
    </row>
    <row r="21" spans="1:14" ht="57.75" customHeight="1" x14ac:dyDescent="0.25">
      <c r="A21" s="94">
        <v>11</v>
      </c>
      <c r="B21" s="102" t="s">
        <v>39</v>
      </c>
      <c r="C21" s="96"/>
      <c r="D21" s="96"/>
      <c r="E21" s="96">
        <f>C21/100*2</f>
        <v>0</v>
      </c>
      <c r="F21" s="96">
        <f>C21/100*4</f>
        <v>0</v>
      </c>
      <c r="G21" s="96"/>
      <c r="H21" s="96"/>
      <c r="I21" s="94"/>
      <c r="J21" s="98"/>
      <c r="K21" s="98"/>
      <c r="L21" s="98"/>
      <c r="M21" s="98"/>
      <c r="N21" s="98"/>
    </row>
    <row r="22" spans="1:14" ht="63" x14ac:dyDescent="0.25">
      <c r="A22" s="94">
        <v>12</v>
      </c>
      <c r="B22" s="102" t="s">
        <v>40</v>
      </c>
      <c r="C22" s="96">
        <f>'Details WORK SHEET   '!H85</f>
        <v>544</v>
      </c>
      <c r="D22" s="96"/>
      <c r="E22" s="96" t="s">
        <v>148</v>
      </c>
      <c r="F22" s="96">
        <f>C22/100*22</f>
        <v>119.68</v>
      </c>
      <c r="G22" s="96"/>
      <c r="H22" s="96">
        <f>C22/100*44</f>
        <v>239.36</v>
      </c>
      <c r="I22" s="94"/>
      <c r="J22" s="98"/>
      <c r="K22" s="98"/>
      <c r="L22" s="98"/>
      <c r="M22" s="98"/>
      <c r="N22" s="98"/>
    </row>
    <row r="23" spans="1:14" ht="57.75" customHeight="1" x14ac:dyDescent="0.25">
      <c r="A23" s="94">
        <v>13</v>
      </c>
      <c r="B23" s="102" t="s">
        <v>41</v>
      </c>
      <c r="C23" s="96">
        <f>'Details WORK SHEET   '!H88</f>
        <v>0</v>
      </c>
      <c r="D23" s="96"/>
      <c r="E23" s="96"/>
      <c r="F23" s="96"/>
      <c r="G23" s="96"/>
      <c r="H23" s="96"/>
      <c r="I23" s="94"/>
      <c r="J23" s="98"/>
      <c r="K23" s="98"/>
      <c r="L23" s="98"/>
      <c r="M23" s="98"/>
      <c r="N23" s="98"/>
    </row>
    <row r="24" spans="1:14" ht="57.75" customHeight="1" x14ac:dyDescent="0.25">
      <c r="A24" s="94">
        <v>14</v>
      </c>
      <c r="B24" s="102" t="s">
        <v>42</v>
      </c>
      <c r="C24" s="96">
        <f>C23</f>
        <v>0</v>
      </c>
      <c r="D24" s="96"/>
      <c r="E24" s="96"/>
      <c r="F24" s="96"/>
      <c r="G24" s="96"/>
      <c r="H24" s="96"/>
      <c r="I24" s="94"/>
      <c r="J24" s="98"/>
      <c r="K24" s="98"/>
      <c r="L24" s="98"/>
      <c r="M24" s="98"/>
      <c r="N24" s="98"/>
    </row>
    <row r="25" spans="1:14" ht="57.75" customHeight="1" x14ac:dyDescent="0.25">
      <c r="A25" s="94">
        <v>15</v>
      </c>
      <c r="B25" s="102" t="s">
        <v>43</v>
      </c>
      <c r="C25" s="96" t="str">
        <f>'Details WORK SHEET   '!H98</f>
        <v>Total</v>
      </c>
      <c r="D25" s="96"/>
      <c r="E25" s="96"/>
      <c r="F25" s="96"/>
      <c r="G25" s="96"/>
      <c r="H25" s="96"/>
      <c r="I25" s="94"/>
      <c r="J25" s="98"/>
      <c r="K25" s="98"/>
      <c r="L25" s="98"/>
      <c r="M25" s="98"/>
      <c r="N25" s="98"/>
    </row>
    <row r="26" spans="1:14" ht="57.75" customHeight="1" x14ac:dyDescent="0.25">
      <c r="A26" s="94">
        <v>16</v>
      </c>
      <c r="B26" s="102" t="s">
        <v>60</v>
      </c>
      <c r="C26" s="105"/>
      <c r="D26" s="105"/>
      <c r="E26" s="105"/>
      <c r="F26" s="105"/>
      <c r="G26" s="105"/>
      <c r="H26" s="105"/>
      <c r="I26" s="106"/>
      <c r="J26" s="98"/>
      <c r="K26" s="98"/>
      <c r="L26" s="98"/>
      <c r="M26" s="98"/>
      <c r="N26" s="98"/>
    </row>
    <row r="27" spans="1:14" ht="57.75" customHeight="1" x14ac:dyDescent="0.25">
      <c r="A27" s="94">
        <v>17</v>
      </c>
      <c r="B27" s="101"/>
      <c r="C27" s="105"/>
      <c r="D27" s="105"/>
      <c r="E27" s="105"/>
      <c r="F27" s="105"/>
      <c r="G27" s="105"/>
      <c r="H27" s="105"/>
      <c r="I27" s="106"/>
      <c r="J27" s="98"/>
      <c r="K27" s="98"/>
      <c r="L27" s="98"/>
      <c r="M27" s="98"/>
      <c r="N27" s="98"/>
    </row>
    <row r="28" spans="1:14" ht="18.75" customHeight="1" x14ac:dyDescent="0.25">
      <c r="A28" s="145" t="s">
        <v>16</v>
      </c>
      <c r="B28" s="146"/>
      <c r="C28" s="147"/>
      <c r="D28" s="107"/>
      <c r="E28" s="108">
        <f>SUM(E8:E27)</f>
        <v>82.401250000000005</v>
      </c>
      <c r="F28" s="108">
        <f>SUM(F8:F27)</f>
        <v>544.39122500000008</v>
      </c>
      <c r="G28" s="108">
        <f t="shared" ref="G28:N28" si="0">SUM(G8:G27)</f>
        <v>208.52250000000001</v>
      </c>
      <c r="H28" s="108">
        <f t="shared" si="0"/>
        <v>345.73</v>
      </c>
      <c r="I28" s="108">
        <f>SUM(I8:I27)</f>
        <v>10621.125</v>
      </c>
      <c r="J28" s="108">
        <f t="shared" si="0"/>
        <v>301.59931361607147</v>
      </c>
      <c r="K28" s="108">
        <f t="shared" si="0"/>
        <v>1680</v>
      </c>
      <c r="L28" s="108">
        <f t="shared" si="0"/>
        <v>1586.5</v>
      </c>
      <c r="M28" s="108">
        <f t="shared" si="0"/>
        <v>105</v>
      </c>
      <c r="N28" s="108">
        <f t="shared" si="0"/>
        <v>692.5</v>
      </c>
    </row>
    <row r="30" spans="1:14" ht="3.75" customHeight="1" x14ac:dyDescent="0.25">
      <c r="B30" s="148"/>
      <c r="C30" s="148"/>
    </row>
    <row r="31" spans="1:14" ht="15" customHeight="1" x14ac:dyDescent="0.25">
      <c r="B31" s="144"/>
      <c r="C31" s="144"/>
      <c r="D31" s="109"/>
    </row>
  </sheetData>
  <mergeCells count="7">
    <mergeCell ref="B31:C31"/>
    <mergeCell ref="A28:C28"/>
    <mergeCell ref="B30:C30"/>
    <mergeCell ref="B3:N4"/>
    <mergeCell ref="B5:N5"/>
    <mergeCell ref="A6:N6"/>
    <mergeCell ref="C7:D7"/>
  </mergeCells>
  <pageMargins left="0.7" right="0.7" top="0.75" bottom="0.75" header="0.3" footer="0.3"/>
  <pageSetup paperSize="9" scale="4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BOQ For Quotation</vt:lpstr>
      <vt:lpstr>Plan </vt:lpstr>
      <vt:lpstr>Details WORK SHEET   </vt:lpstr>
      <vt:lpstr>Material  </vt:lpstr>
      <vt:lpstr>'BOQ For Quotation'!Print_Area</vt:lpstr>
      <vt:lpstr>'Details WORK SHEET   '!Print_Area</vt:lpstr>
      <vt:lpstr>'Material  '!Print_Area</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IRC 1</dc:creator>
  <cp:lastModifiedBy>SPO IT</cp:lastModifiedBy>
  <dcterms:created xsi:type="dcterms:W3CDTF">2012-05-02T00:17:19Z</dcterms:created>
  <dcterms:modified xsi:type="dcterms:W3CDTF">2023-07-25T12:10:53Z</dcterms:modified>
</cp:coreProperties>
</file>