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24226"/>
  <mc:AlternateContent xmlns:mc="http://schemas.openxmlformats.org/markup-compatibility/2006">
    <mc:Choice Requires="x15">
      <x15ac:absPath xmlns:x15ac="http://schemas.microsoft.com/office/spreadsheetml/2010/11/ac" url="D:\Umar - Procurement\Website downlaoded files\"/>
    </mc:Choice>
  </mc:AlternateContent>
  <xr:revisionPtr revIDLastSave="0" documentId="13_ncr:1_{4B01F065-3034-4B0A-A234-3F863198B1EC}" xr6:coauthVersionLast="47" xr6:coauthVersionMax="47" xr10:uidLastSave="{00000000-0000-0000-0000-000000000000}"/>
  <bookViews>
    <workbookView xWindow="-120" yWindow="-120" windowWidth="20730" windowHeight="11040" tabRatio="856" activeTab="2" xr2:uid="{00000000-000D-0000-FFFF-FFFF00000000}"/>
  </bookViews>
  <sheets>
    <sheet name="Summary Materal &amp; labour all  " sheetId="40" r:id="rId1"/>
    <sheet name="Details WORK SHEET   " sheetId="30" r:id="rId2"/>
    <sheet name="Material  " sheetId="41" r:id="rId3"/>
  </sheets>
  <definedNames>
    <definedName name="_xlnm.Print_Area" localSheetId="1">'Details WORK SHEET   '!$A$1:$I$125</definedName>
    <definedName name="_xlnm.Print_Area" localSheetId="2">'Material  '!$A$1:$N$28</definedName>
    <definedName name="_xlnm.Print_Area" localSheetId="0">'Summary Materal &amp; labour all  '!$A$1:$F$60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66" i="30" l="1"/>
  <c r="H25" i="30"/>
  <c r="H44" i="30"/>
  <c r="H43" i="30"/>
  <c r="H82" i="30"/>
  <c r="E22" i="30"/>
  <c r="H22" i="30" s="1"/>
  <c r="E79" i="30" l="1"/>
  <c r="E21" i="30"/>
  <c r="H69" i="30" l="1"/>
  <c r="K117" i="30" l="1"/>
  <c r="K111" i="30"/>
  <c r="H52" i="30"/>
  <c r="H10" i="30" l="1"/>
  <c r="H41" i="30"/>
  <c r="H34" i="30"/>
  <c r="H24" i="30" l="1"/>
  <c r="K24" i="30" s="1"/>
  <c r="H48" i="30" l="1"/>
  <c r="E81" i="30" l="1"/>
  <c r="H81" i="30" s="1"/>
  <c r="H90" i="30" l="1"/>
  <c r="H80" i="30"/>
  <c r="H75" i="30"/>
  <c r="K75" i="30" s="1"/>
  <c r="H76" i="30"/>
  <c r="K76" i="30" s="1"/>
  <c r="H74" i="30"/>
  <c r="K74" i="30" s="1"/>
  <c r="K77" i="30" l="1"/>
  <c r="H61" i="30"/>
  <c r="H51" i="30"/>
  <c r="H50" i="30"/>
  <c r="H49" i="30"/>
  <c r="H40" i="30"/>
  <c r="H39" i="30"/>
  <c r="H17" i="30"/>
  <c r="H18" i="30"/>
  <c r="H16" i="30"/>
  <c r="H15" i="30"/>
  <c r="H14" i="30"/>
  <c r="H13" i="30"/>
  <c r="H8" i="30"/>
  <c r="H7" i="30"/>
  <c r="H53" i="30" l="1"/>
  <c r="H19" i="30"/>
  <c r="K19" i="30" s="1"/>
  <c r="F49" i="40"/>
  <c r="F51" i="40" l="1"/>
  <c r="H120" i="30"/>
  <c r="H117" i="30"/>
  <c r="H115" i="30"/>
  <c r="H113" i="30"/>
  <c r="H109" i="30"/>
  <c r="K109" i="30" s="1"/>
  <c r="H107" i="30"/>
  <c r="K113" i="30" l="1"/>
  <c r="H91" i="30"/>
  <c r="H92" i="30" s="1"/>
  <c r="H79" i="30"/>
  <c r="H83" i="30" s="1"/>
  <c r="H70" i="30"/>
  <c r="H71" i="30" s="1"/>
  <c r="K71" i="30" s="1"/>
  <c r="H33" i="30"/>
  <c r="H35" i="30" s="1"/>
  <c r="H62" i="30"/>
  <c r="H63" i="30" s="1"/>
  <c r="H38" i="30"/>
  <c r="H37" i="30"/>
  <c r="H6" i="30"/>
  <c r="H5" i="30"/>
  <c r="H45" i="30" l="1"/>
  <c r="C22" i="41"/>
  <c r="K92" i="30"/>
  <c r="K63" i="30"/>
  <c r="B18" i="41"/>
  <c r="B19" i="41"/>
  <c r="B17" i="41"/>
  <c r="I63" i="30"/>
  <c r="K45" i="30" l="1"/>
  <c r="H67" i="30"/>
  <c r="K67" i="30" s="1"/>
  <c r="F46" i="40"/>
  <c r="C17" i="41" l="1"/>
  <c r="L17" i="41" s="1"/>
  <c r="C19" i="41"/>
  <c r="N19" i="41" s="1"/>
  <c r="C18" i="41"/>
  <c r="M18" i="41" s="1"/>
  <c r="H9" i="30" l="1"/>
  <c r="H11" i="30" s="1"/>
  <c r="K11" i="30" s="1"/>
  <c r="C9" i="41" l="1"/>
  <c r="F9" i="41" s="1"/>
  <c r="F43" i="40"/>
  <c r="H21" i="30"/>
  <c r="K21" i="30" s="1"/>
  <c r="E9" i="41" l="1"/>
  <c r="G9" i="41"/>
  <c r="E23" i="30"/>
  <c r="H86" i="30"/>
  <c r="H85" i="30"/>
  <c r="H56" i="30"/>
  <c r="H55" i="30"/>
  <c r="H57" i="30" l="1"/>
  <c r="H59" i="30" s="1"/>
  <c r="H77" i="30"/>
  <c r="H23" i="30"/>
  <c r="H26" i="30" s="1"/>
  <c r="H28" i="30" s="1"/>
  <c r="H87" i="30"/>
  <c r="H29" i="30" l="1"/>
  <c r="H31" i="30" s="1"/>
  <c r="K31" i="30" s="1"/>
  <c r="C10" i="41"/>
  <c r="I10" i="41" s="1"/>
  <c r="F45" i="40"/>
  <c r="K59" i="30"/>
  <c r="C13" i="41"/>
  <c r="K13" i="41" s="1"/>
  <c r="K35" i="30"/>
  <c r="K23" i="30"/>
  <c r="K26" i="30" s="1"/>
  <c r="H22" i="41"/>
  <c r="F48" i="40"/>
  <c r="C8" i="41"/>
  <c r="F42" i="40"/>
  <c r="C15" i="41"/>
  <c r="H88" i="30"/>
  <c r="K88" i="30" s="1"/>
  <c r="M28" i="41"/>
  <c r="N28" i="41"/>
  <c r="C23" i="40" s="1"/>
  <c r="G10" i="41" l="1"/>
  <c r="K125" i="30"/>
  <c r="F10" i="41"/>
  <c r="E10" i="41"/>
  <c r="C11" i="41"/>
  <c r="F44" i="40"/>
  <c r="F22" i="41"/>
  <c r="C20" i="41"/>
  <c r="E20" i="41" s="1"/>
  <c r="F47" i="40"/>
  <c r="C25" i="41"/>
  <c r="L28" i="41"/>
  <c r="K28" i="41"/>
  <c r="C21" i="40" l="1"/>
  <c r="H11" i="41"/>
  <c r="H28" i="41" s="1"/>
  <c r="E11" i="41"/>
  <c r="C23" i="41"/>
  <c r="C24" i="41" s="1"/>
  <c r="C12" i="41"/>
  <c r="F11" i="41"/>
  <c r="G28" i="41"/>
  <c r="F20" i="41"/>
  <c r="E21" i="41"/>
  <c r="F21" i="41"/>
  <c r="J12" i="41" l="1"/>
  <c r="J28" i="41" s="1"/>
  <c r="I14" i="41" l="1"/>
  <c r="I28" i="41" s="1"/>
  <c r="F14" i="41"/>
  <c r="F28" i="41" s="1"/>
  <c r="E14" i="41"/>
  <c r="E28" i="41" s="1"/>
  <c r="F40" i="40" l="1"/>
  <c r="F55" i="40" s="1"/>
  <c r="F56" i="40" l="1"/>
  <c r="F57" i="40" s="1"/>
</calcChain>
</file>

<file path=xl/sharedStrings.xml><?xml version="1.0" encoding="utf-8"?>
<sst xmlns="http://schemas.openxmlformats.org/spreadsheetml/2006/main" count="310" uniqueCount="210">
  <si>
    <t>S #</t>
  </si>
  <si>
    <t>Description</t>
  </si>
  <si>
    <t>Unit</t>
  </si>
  <si>
    <t>No.</t>
  </si>
  <si>
    <t>L</t>
  </si>
  <si>
    <t>B</t>
  </si>
  <si>
    <t>H</t>
  </si>
  <si>
    <t>Qty</t>
  </si>
  <si>
    <t xml:space="preserve">Total </t>
  </si>
  <si>
    <t>CAPITAL COST OF    SCHEME</t>
  </si>
  <si>
    <t>S&gt;Nos</t>
  </si>
  <si>
    <t>DESCRIPTION</t>
  </si>
  <si>
    <t>CFT</t>
  </si>
  <si>
    <t>RFT</t>
  </si>
  <si>
    <t xml:space="preserve">Excavation in foundation of building  bridges and other structure i/c dag belling dressing refilling around structure with  excavated earth watering and ramming earth lead upto one chain and lift upto five feet  (S.I.No – 18-b / P-4) </t>
  </si>
  <si>
    <t xml:space="preserve">Cement concrete brick or stone ballast 1 1/2" to 2" gauge. (c) Ratio 1 : 5 : 10  (S.I.No –4 / P-05) </t>
  </si>
  <si>
    <t>Total</t>
  </si>
  <si>
    <t xml:space="preserve">Soiling Filling and whatering leveing </t>
  </si>
  <si>
    <t xml:space="preserve">Rcc work in all labour and material  except the cost of steel r/f and its labour for Bending and binding wire which will be paid separatey.This rate also i/c all kinds of forms moulds lifting shutterinhg curring rendering and finishing the exposed surface(a) R C Work In roof slab beams coloumns rafts lintels and other structure etc complete ratio 1:2:4 (S.I.NO.6-A P- 16 ) </t>
  </si>
  <si>
    <t>Total Amount</t>
  </si>
  <si>
    <t>Fabrication of  mild steel  r/f for c.,c i/c cutting  bending  dbinding laying in Position i/c removal of rust from bars (S.I.NO.8-E P-16)</t>
  </si>
  <si>
    <t>Total Steel KG</t>
  </si>
  <si>
    <t>P.KG</t>
  </si>
  <si>
    <t>P. CFT</t>
  </si>
  <si>
    <t>Total Soil Filling</t>
  </si>
  <si>
    <t>pacca brick work other than building including striking of joints upto 20 feet height in:(e) Cement sand mortar.1:6(S.I.No.07, P.No.22).</t>
  </si>
  <si>
    <t>D/d Door and windows open doors</t>
  </si>
  <si>
    <t xml:space="preserve">Windows </t>
  </si>
  <si>
    <t>DOORs</t>
  </si>
  <si>
    <t xml:space="preserve">D/d Brick work </t>
  </si>
  <si>
    <t>G.Total</t>
  </si>
  <si>
    <t>SFT</t>
  </si>
  <si>
    <t>P/L G.I Frame/Chokate Size 7”x2” Or 4 ½ x3” for Door using 20” Gauge including welded hinges i/c cost of  cement sand slurry of 1:6 cost of tolls and plants used  in making and fixing (S.I.No.29 / P-92)</t>
  </si>
  <si>
    <t>First class deodar wood  wrought joinery for doors and windows Fixed in position i/c chowkats holds fasts hings iron tower volts chocks cleats Handles  etc complete( Only shutters) (S.I.No.7, b / P-57)</t>
  </si>
  <si>
    <t>Cement plaster 1:4 about 20' hight ( 1/2" thick)</t>
  </si>
  <si>
    <t xml:space="preserve">Out Side Beam plaster </t>
  </si>
  <si>
    <t>D/d Plaster door and windows</t>
  </si>
  <si>
    <t>Total Plaster</t>
  </si>
  <si>
    <t xml:space="preserve">D/d Plaster work </t>
  </si>
  <si>
    <t>Cement pointing struck joints on walls ( 1:2)</t>
  </si>
  <si>
    <t>Providing and laying 1" thick topping cement concrete ( 1:2:4) I/c surface finishing and dividing into panels ( 2" th.)</t>
  </si>
  <si>
    <t>Primary coat of Chalk under distembering (S.I.No.23/ P-53)</t>
  </si>
  <si>
    <t>Distembering 3 coats (S.I.No.24/ P-53)</t>
  </si>
  <si>
    <t>Preparing sufance as  painting  Doors and Windows etc  (S.I.NO. 4c (ii) P- 67)</t>
  </si>
  <si>
    <t xml:space="preserve">Total Building </t>
  </si>
  <si>
    <t xml:space="preserve">Building Walls </t>
  </si>
  <si>
    <t>Plinth DPC Building</t>
  </si>
  <si>
    <t>Lintle 1:2:4 Cs  Building</t>
  </si>
  <si>
    <t>A</t>
  </si>
  <si>
    <t>Rate/unit(Rs) 2020</t>
  </si>
  <si>
    <t>KG</t>
  </si>
  <si>
    <t>AMOUNT</t>
  </si>
  <si>
    <t>QTY</t>
  </si>
  <si>
    <t>UNIT</t>
  </si>
  <si>
    <t>RATE</t>
  </si>
  <si>
    <t>BAGS</t>
  </si>
  <si>
    <t>NO</t>
  </si>
  <si>
    <t>CRUSH</t>
  </si>
  <si>
    <t>Clay(soil)</t>
  </si>
  <si>
    <t>Roof Tile</t>
  </si>
  <si>
    <t xml:space="preserve">PLUMBING &amp; PHE ITEMS </t>
  </si>
  <si>
    <t>TRANPORTATION</t>
  </si>
  <si>
    <t>LUMSUM</t>
  </si>
  <si>
    <t>SUB-TOTAL</t>
  </si>
  <si>
    <t xml:space="preserve">MATERIAL STATEMENT </t>
  </si>
  <si>
    <t>S.No</t>
  </si>
  <si>
    <t xml:space="preserve">Name of Item </t>
  </si>
  <si>
    <t xml:space="preserve">Qty: </t>
  </si>
  <si>
    <t>Cement                              P-Bags</t>
  </si>
  <si>
    <t>H-Sand                                     100 Cft</t>
  </si>
  <si>
    <t>Stone                                100 Cft</t>
  </si>
  <si>
    <t>Bajri                                                100 Cft</t>
  </si>
  <si>
    <t xml:space="preserve">Bricks                                                   %0 Nos </t>
  </si>
  <si>
    <t>Steel KG</t>
  </si>
  <si>
    <t xml:space="preserve">Soil </t>
  </si>
  <si>
    <t>Gridar</t>
  </si>
  <si>
    <t>TIRON</t>
  </si>
  <si>
    <t xml:space="preserve">Excavation in foundation of building  bridges and other structure i/c dag belling dressing refilling around structure with  excavated earth watering and ramming earth lead upto one chain and lift upto five feet  </t>
  </si>
  <si>
    <t xml:space="preserve">%CFT </t>
  </si>
  <si>
    <t xml:space="preserve">Cement concrete brick or stone ballast 1 1/2" to 2" gauge. (c) Ratio 1 : 5 : 10  </t>
  </si>
  <si>
    <t>%CFT</t>
  </si>
  <si>
    <t>Pacca brick work in groundfloor  in CS mortar 1:4</t>
  </si>
  <si>
    <t xml:space="preserve">P KG </t>
  </si>
  <si>
    <t>CWT Steel</t>
  </si>
  <si>
    <t>CWT</t>
  </si>
  <si>
    <t xml:space="preserve">Total KG Steel Used in building </t>
  </si>
  <si>
    <t>No</t>
  </si>
  <si>
    <t xml:space="preserve"> New Construction </t>
  </si>
  <si>
    <t>First class tile roofing consisting of 4" earth and 1" mud plaster with gobri leeping over 1/2" thick CS plaster 1:6 with 34 lbs of hot bitumen coating , sand blinded provided over 2 layers of tiles 12" x 6" x 1 1/4" laid in 1:6 CS with 1/2" thick sandwiched layer of 1:6 cement pointing underside of tiles complete including curing etc (S.Item No:2 P-32)</t>
  </si>
  <si>
    <t>Erecting rolled steel beams or old rails in roof etc. erection and fixing in position</t>
  </si>
  <si>
    <t>Total Gridar</t>
  </si>
  <si>
    <t xml:space="preserve"> 2" x 2" T Iron @ 1' c /c  in shorter direction</t>
  </si>
  <si>
    <t>Total Tiron</t>
  </si>
  <si>
    <t>Total Labour</t>
  </si>
  <si>
    <t xml:space="preserve">Roof tile  12''x6'' </t>
  </si>
  <si>
    <t>Guarder 4''x8'' per foot 2.5 KG</t>
  </si>
  <si>
    <t xml:space="preserve">Stone 2'' </t>
  </si>
  <si>
    <t>Excavation in foundation</t>
  </si>
  <si>
    <t>Cement concrete brick or stone ballast</t>
  </si>
  <si>
    <t xml:space="preserve">Rcc work in all labour </t>
  </si>
  <si>
    <t xml:space="preserve">Brick work Masonary </t>
  </si>
  <si>
    <t xml:space="preserve">Cement plaster 1:4 about </t>
  </si>
  <si>
    <t>Providing and laying 2" thick topping cement concrete ( 1:2:4) I/c surface finishing and dividing into panels ( 2" th.)</t>
  </si>
  <si>
    <t>Flooring 1:2:4 CC</t>
  </si>
  <si>
    <t>LABOUR WORK ITEMS</t>
  </si>
  <si>
    <t>Stair</t>
  </si>
  <si>
    <t>Class room 1,2,Gridar</t>
  </si>
  <si>
    <t xml:space="preserve">Toilets </t>
  </si>
  <si>
    <t>PART-C: Internal Public Health Items: Plumbing &amp; Sanitary</t>
  </si>
  <si>
    <t>P/F squating type white glazed earth were wash down W.C pan i/c the cost of flushing cistern with internal fitting and flush pipe with bend &amp; making requisite number of holes in walls plinths &amp; floor for pipe connection and making good in ceent concrete 1:2:4
W.C Pan of not less than 23" clear opening between flushing rims and 3 gallons flushing tank with 4" dia C.I trap (S.I No. 1 Vol-III, Part V-B, P-1)</t>
  </si>
  <si>
    <t>WC</t>
  </si>
  <si>
    <t>P/F 22” x 16” lavatory basin in white glazed ware complete with and i.c the cost of W.I  or C.I cantilever brackets 6” built into walls panited etc complete (SI No: 12    /P-4)</t>
  </si>
  <si>
    <t>Wash Basin</t>
  </si>
  <si>
    <t>Each</t>
  </si>
  <si>
    <t>PPR water pipes PN-20 (for cold and hot water),conforming to DIN 8077-78, I/c all fittings , cutting, jointing, making holes in concrete or masonry and then repairing holes, supports and hangers etc. of approved make of the following diameters. (N.S)</t>
  </si>
  <si>
    <t>PPR Pipe</t>
  </si>
  <si>
    <t xml:space="preserve">/F uPVC Soil Vent pipe of following dia  including rubber ring/solvent cement fittings, jointing, cutting, and breaking concrete/masonry and then making it good, applying painting,   i.e., elbows, tee etc with accessories (N.S)
</t>
  </si>
  <si>
    <t>PVC U pipe 4''</t>
  </si>
  <si>
    <t>Supplying &amp; fixing fibre glass tank of approved quality and design and wall thickness as specified I/c cost of nuts, bolts, fixing in plateform of cement concrete 1:3:6 and making connection for inlet &amp; outlet &amp; overflow pipes etc., complete (S.I No-3, Chap-8, P-21)</t>
  </si>
  <si>
    <t>Providing, fixing, installing &amp; commissioning of monoblock centrifugal pump of required head and power (2 kW)</t>
  </si>
  <si>
    <t>P/Fixing 40 ft Boring 2'' dia pipe with filter etc.</t>
  </si>
  <si>
    <t>P/Fixing Master bib cock  etc.</t>
  </si>
  <si>
    <t>Bib Cock</t>
  </si>
  <si>
    <t>Water tank 400 GL</t>
  </si>
  <si>
    <t>Toilets Plunmbing Labour</t>
  </si>
  <si>
    <t xml:space="preserve">MATERIAL </t>
  </si>
  <si>
    <t xml:space="preserve">Toiles </t>
  </si>
  <si>
    <t xml:space="preserve">Septic Tank </t>
  </si>
  <si>
    <t xml:space="preserve"> Long Walls </t>
  </si>
  <si>
    <t xml:space="preserve">  Short Walls</t>
  </si>
  <si>
    <t xml:space="preserve">Toilet  Long Walls </t>
  </si>
  <si>
    <t>Class room Floor</t>
  </si>
  <si>
    <t xml:space="preserve">Rooms </t>
  </si>
  <si>
    <t xml:space="preserve"> Rooms Short Walls </t>
  </si>
  <si>
    <t>P CFT</t>
  </si>
  <si>
    <t xml:space="preserve"> Toilet Short Walls </t>
  </si>
  <si>
    <t xml:space="preserve"> Toilet  Short Walls </t>
  </si>
  <si>
    <t xml:space="preserve">Total Brick Work </t>
  </si>
  <si>
    <t xml:space="preserve">TOILET  Inculding spectic tank </t>
  </si>
  <si>
    <t xml:space="preserve">providing and fixing /Chokate Size 7”x2” Or 4 ½ x3” for wooden door </t>
  </si>
  <si>
    <t xml:space="preserve">nos </t>
  </si>
  <si>
    <t>Door class rooms 3.5x7'</t>
  </si>
  <si>
    <t>Windows 3x4'</t>
  </si>
  <si>
    <t>Rooms</t>
  </si>
  <si>
    <t xml:space="preserve"> CAPITAL COST OF SCHEME (SCHOOL)</t>
  </si>
  <si>
    <t>nos</t>
  </si>
  <si>
    <t xml:space="preserve"> </t>
  </si>
  <si>
    <t xml:space="preserve">Applying Weather resistant  paint coating such as ICI weather sheet sheild ,Berger weather coat or equivalent to  exterior   walls or ceiling including supplying all materials ,lobour scaffolding and removel and removel of debris etc  with scoffoldings                                            </t>
  </si>
  <si>
    <t>RCC 1:2:4 Cs  Shades for doors and windows</t>
  </si>
  <si>
    <t>Foundation &amp; Super structure  pacca brick work other than building including striking of joints upto 20 feet height in:(e) Cement sand mortar.1:6.</t>
  </si>
  <si>
    <t xml:space="preserve">washrooms </t>
  </si>
  <si>
    <t xml:space="preserve">Ramp </t>
  </si>
  <si>
    <t>Ramp hand rails steel</t>
  </si>
  <si>
    <t xml:space="preserve">provsion of water in washrooms and wash stations   i-e installation of motor pump or hand pump where suitable including boring </t>
  </si>
  <si>
    <t xml:space="preserve">provision of water </t>
  </si>
  <si>
    <t>Door wash room  2.5x7'</t>
  </si>
  <si>
    <t xml:space="preserve">LCS school work details </t>
  </si>
  <si>
    <t xml:space="preserve">RATE </t>
  </si>
  <si>
    <t xml:space="preserve">Applying  distembering ,oil paint Weather resistant   paint  coating such as  ICI weather sheet sheild ,Berger weather coat or equivalent to  exterior and interior walls or ceiling   door windows including supplying all materials ,lobour scaffolding and removel and removel of debris etc  with scoffoldings            </t>
  </si>
  <si>
    <t xml:space="preserve">Amount </t>
  </si>
  <si>
    <t>Total  concret block work</t>
  </si>
  <si>
    <t xml:space="preserve">Each </t>
  </si>
  <si>
    <t xml:space="preserve">Mud palsater thick 4 inches </t>
  </si>
  <si>
    <t xml:space="preserve">Wash station with complete in all respect </t>
  </si>
  <si>
    <t xml:space="preserve"> TOILETS item WC Medium </t>
  </si>
  <si>
    <t xml:space="preserve">TOILETS item comode </t>
  </si>
  <si>
    <t xml:space="preserve">Steel Bar  4/8 no: bars for plinth beam and 3/8  no: for lintels and sheds </t>
  </si>
  <si>
    <t xml:space="preserve">lum sum </t>
  </si>
  <si>
    <t>each</t>
  </si>
  <si>
    <t xml:space="preserve">installtion of sign board </t>
  </si>
  <si>
    <t>Rooms inner side plaster</t>
  </si>
  <si>
    <t>Toilets inner side plaster</t>
  </si>
  <si>
    <t xml:space="preserve">BRICKS  bricks for  all requied work  such as ,  brick massonary for foundation ,ramps , etc according to the engineer incharge       </t>
  </si>
  <si>
    <t xml:space="preserve">fixing of sign board  on wall 12''*12'' with  complete in  all respect  </t>
  </si>
  <si>
    <t>installation of and fixing of steel handrails  for   ramp complete in with all respects</t>
  </si>
  <si>
    <t xml:space="preserve"> Rooms long Walls </t>
  </si>
  <si>
    <t xml:space="preserve"> Toilet long Walls </t>
  </si>
  <si>
    <t xml:space="preserve">SAND   for all requied work  palster, flooring brick massonary,block massonary ,rcc shades ,plinth beam ,RCC lintels , etc according to the engineer incharge </t>
  </si>
  <si>
    <t>SubTOTAL</t>
  </si>
  <si>
    <t>GRAND TOTAL</t>
  </si>
  <si>
    <t xml:space="preserve">providing distembering, wheather sheet oil paint </t>
  </si>
  <si>
    <t>First class tile roofing i/c Tiron Fixing Compelet labour work.</t>
  </si>
  <si>
    <t xml:space="preserve">Installation of solar pannel with four ceiling fan complete with all respect </t>
  </si>
  <si>
    <t>Door and windows wooden with frame</t>
  </si>
  <si>
    <t>Fram Door and windows with frame</t>
  </si>
  <si>
    <t xml:space="preserve"> Rooms long  Walls </t>
  </si>
  <si>
    <t>SUPER STRUCTURE UP TO DPCSuper structure  brick work  other than building including striking of joints upto 20 feet height in:(e) Cement sand mortar.1:6.</t>
  </si>
  <si>
    <t>stairs</t>
  </si>
  <si>
    <t>pcft</t>
  </si>
  <si>
    <t xml:space="preserve">brick masonary for super structure  </t>
  </si>
  <si>
    <t xml:space="preserve">0.13FBR tax </t>
  </si>
  <si>
    <t>perpared by engineer Tarique hussain</t>
  </si>
  <si>
    <t xml:space="preserve"> T Iron @ 2" x 2"1' c /c  900 gram</t>
  </si>
  <si>
    <t>Guarder 4''x8'' per foot 3 KG total 8 guaders</t>
  </si>
  <si>
    <t xml:space="preserve">CEMENT for all requied work  palster, flooring brick massonary,block massonary ,rcc shades ,plinth beam ,RCC lintels ,roof grouting etc according to the engineer incharge </t>
  </si>
  <si>
    <t xml:space="preserve">Installation of 2 solar pannel and  with 04 ceilling fans i-e  fan with complete fittings </t>
  </si>
  <si>
    <t xml:space="preserve">steel Door 3.5*7  with  steel  frame 18 gauge and locks hinges handles complete in all respects according to the engineeer incharge </t>
  </si>
  <si>
    <t xml:space="preserve">steel Doors 3.5*with steel  frame 18 gauge and locks handles and hinges complete in all respects according to the engineer incharge </t>
  </si>
  <si>
    <t xml:space="preserve">steel windows  with steel  frame and  3.5*4 with hinges and locks complete in all respects according to engineer incharge </t>
  </si>
  <si>
    <t xml:space="preserve">plinth beam building fior washroom </t>
  </si>
  <si>
    <t>sft</t>
  </si>
  <si>
    <t xml:space="preserve">Out side four colom style plaster  </t>
  </si>
  <si>
    <t>Pcft</t>
  </si>
  <si>
    <t>spectic tank long walls</t>
  </si>
  <si>
    <t xml:space="preserve">spectic short wall </t>
  </si>
  <si>
    <t xml:space="preserve">Pcft </t>
  </si>
  <si>
    <t xml:space="preserve">slab of spectic tank </t>
  </si>
  <si>
    <t>cft</t>
  </si>
  <si>
    <t xml:space="preserve">PURPOSED ESTIMATION OF 2 class rooms size 20x16  2 Toilet size 5x5 with  SEPTICK TANK   DETAILS </t>
  </si>
  <si>
    <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</si>
</sst>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_(* #,##0.0_);_(* \(#,##0.0\);_(* &quot;-&quot;??_);_(@_)"/>
  </numFmts>
  <fonts count="27" x14ac:knownFonts="1">
    <font>
      <sz val="11"/>
      <color theme="1"/>
      <name val="Calibri"/>
      <family val="2"/>
      <scheme val="minor"/>
    </font>
    <font>
      <sz val="10"/>
      <name val="Arial"/>
      <family val="2"/>
    </font>
    <font>
      <sz val="10"/>
      <name val="Arial"/>
      <family val="2"/>
    </font>
    <font>
      <b/>
      <sz val="14"/>
      <name val="Arial"/>
      <family val="2"/>
    </font>
    <font>
      <sz val="14"/>
      <name val="Arial"/>
      <family val="2"/>
    </font>
    <font>
      <b/>
      <sz val="10"/>
      <name val="Arial"/>
      <family val="2"/>
    </font>
    <font>
      <sz val="10"/>
      <color theme="1"/>
      <name val="Calibri"/>
      <family val="2"/>
      <scheme val="minor"/>
    </font>
    <font>
      <b/>
      <sz val="22"/>
      <color theme="1"/>
      <name val="Calibri"/>
      <family val="2"/>
      <scheme val="minor"/>
    </font>
    <font>
      <sz val="12"/>
      <color theme="1"/>
      <name val="Calibri"/>
      <family val="2"/>
      <scheme val="minor"/>
    </font>
    <font>
      <b/>
      <sz val="16"/>
      <name val="Arial"/>
      <family val="2"/>
    </font>
    <font>
      <sz val="14"/>
      <color theme="1"/>
      <name val="Calibri"/>
      <family val="2"/>
      <scheme val="minor"/>
    </font>
    <font>
      <b/>
      <sz val="16"/>
      <color theme="1"/>
      <name val="Calibri"/>
      <family val="2"/>
      <scheme val="minor"/>
    </font>
    <font>
      <b/>
      <sz val="18"/>
      <name val="Arial"/>
      <family val="2"/>
    </font>
    <font>
      <b/>
      <sz val="16"/>
      <color theme="1"/>
      <name val="Arial"/>
      <family val="2"/>
    </font>
    <font>
      <sz val="16"/>
      <name val="Arial"/>
      <family val="2"/>
    </font>
    <font>
      <b/>
      <sz val="20"/>
      <name val="Arial"/>
      <family val="2"/>
    </font>
    <font>
      <b/>
      <sz val="20"/>
      <color theme="1"/>
      <name val="Calibri"/>
      <family val="2"/>
      <scheme val="minor"/>
    </font>
    <font>
      <sz val="20"/>
      <name val="Arial"/>
      <family val="2"/>
    </font>
    <font>
      <b/>
      <sz val="20"/>
      <color theme="1"/>
      <name val="Arial"/>
      <family val="2"/>
    </font>
    <font>
      <sz val="11"/>
      <color theme="1"/>
      <name val="Calibri"/>
      <family val="2"/>
      <scheme val="minor"/>
    </font>
    <font>
      <b/>
      <sz val="22"/>
      <name val="Arial"/>
      <family val="2"/>
    </font>
    <font>
      <b/>
      <sz val="11"/>
      <color theme="1"/>
      <name val="Calibri"/>
      <family val="2"/>
      <scheme val="minor"/>
    </font>
    <font>
      <b/>
      <sz val="12"/>
      <color theme="1"/>
      <name val="Calibri"/>
      <family val="2"/>
      <scheme val="minor"/>
    </font>
    <font>
      <b/>
      <u val="double"/>
      <sz val="15"/>
      <color theme="1"/>
      <name val="Calibri"/>
      <family val="2"/>
      <scheme val="minor"/>
    </font>
    <font>
      <b/>
      <sz val="12"/>
      <name val="Arial"/>
      <family val="2"/>
    </font>
    <font>
      <b/>
      <sz val="12"/>
      <color theme="1"/>
      <name val="Arial"/>
      <family val="2"/>
    </font>
    <font>
      <b/>
      <sz val="18"/>
      <color theme="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bottom/>
      <diagonal/>
    </border>
  </borders>
  <cellStyleXfs count="18">
    <xf numFmtId="0" fontId="0" fillId="0" borderId="0"/>
    <xf numFmtId="0" fontId="1" fillId="0" borderId="0"/>
    <xf numFmtId="43" fontId="2" fillId="0" borderId="0" applyFont="0" applyFill="0" applyBorder="0" applyAlignment="0" applyProtection="0"/>
    <xf numFmtId="0" fontId="2"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cellStyleXfs>
  <cellXfs count="152">
    <xf numFmtId="0" fontId="0" fillId="0" borderId="0" xfId="0"/>
    <xf numFmtId="0" fontId="4" fillId="0" borderId="0" xfId="0" applyFont="1"/>
    <xf numFmtId="0" fontId="4" fillId="0" borderId="1" xfId="0" applyFont="1" applyBorder="1"/>
    <xf numFmtId="0" fontId="6" fillId="0" borderId="0" xfId="0" applyFont="1"/>
    <xf numFmtId="43" fontId="4" fillId="0" borderId="0" xfId="0" applyNumberFormat="1" applyFont="1"/>
    <xf numFmtId="0" fontId="8" fillId="0" borderId="0" xfId="0" applyFont="1" applyAlignment="1">
      <alignment vertical="top" wrapText="1"/>
    </xf>
    <xf numFmtId="0" fontId="9" fillId="0" borderId="12" xfId="0" applyFont="1" applyBorder="1" applyAlignment="1">
      <alignment horizontal="center" vertical="center"/>
    </xf>
    <xf numFmtId="0" fontId="9" fillId="0" borderId="1" xfId="0" applyFont="1" applyBorder="1" applyAlignment="1">
      <alignment horizontal="center" vertical="center"/>
    </xf>
    <xf numFmtId="0" fontId="14" fillId="0" borderId="12" xfId="0" applyFont="1" applyBorder="1" applyAlignment="1">
      <alignment horizontal="center" vertical="center"/>
    </xf>
    <xf numFmtId="0" fontId="9" fillId="0" borderId="1"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 xfId="0" applyFont="1" applyBorder="1" applyAlignment="1">
      <alignment horizontal="center" vertical="center"/>
    </xf>
    <xf numFmtId="0" fontId="15" fillId="0" borderId="12" xfId="0" applyFont="1" applyBorder="1" applyAlignment="1">
      <alignment horizontal="center" vertical="center"/>
    </xf>
    <xf numFmtId="2" fontId="16" fillId="0" borderId="0" xfId="0" applyNumberFormat="1" applyFont="1" applyAlignment="1">
      <alignment horizontal="center" vertical="center"/>
    </xf>
    <xf numFmtId="0" fontId="15" fillId="0" borderId="1" xfId="0" applyFont="1" applyBorder="1" applyAlignment="1">
      <alignment horizontal="center" vertical="center"/>
    </xf>
    <xf numFmtId="0" fontId="16" fillId="0" borderId="1" xfId="0" applyFont="1" applyBorder="1" applyAlignment="1">
      <alignment horizontal="center" vertical="center" wrapText="1"/>
    </xf>
    <xf numFmtId="0" fontId="16" fillId="0" borderId="1" xfId="0" applyFont="1" applyBorder="1" applyAlignment="1">
      <alignment horizontal="center" vertical="center"/>
    </xf>
    <xf numFmtId="0" fontId="17" fillId="0" borderId="0" xfId="0" applyFont="1"/>
    <xf numFmtId="0" fontId="15"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1" fillId="0" borderId="8" xfId="0" applyFont="1" applyBorder="1" applyAlignment="1">
      <alignment horizontal="left" vertical="center" wrapText="1"/>
    </xf>
    <xf numFmtId="0" fontId="11" fillId="0" borderId="1" xfId="0" applyFont="1" applyBorder="1" applyAlignment="1">
      <alignment horizontal="left" vertical="center" wrapText="1"/>
    </xf>
    <xf numFmtId="0" fontId="9" fillId="0" borderId="12" xfId="0" applyFont="1" applyBorder="1" applyAlignment="1">
      <alignment horizontal="left" vertical="center" wrapText="1"/>
    </xf>
    <xf numFmtId="0" fontId="9" fillId="0" borderId="12" xfId="0" applyFont="1" applyBorder="1" applyAlignment="1">
      <alignment horizontal="left" vertical="center"/>
    </xf>
    <xf numFmtId="0" fontId="13" fillId="0" borderId="1" xfId="0" applyFont="1" applyBorder="1" applyAlignment="1">
      <alignment horizontal="left" vertical="center" wrapText="1"/>
    </xf>
    <xf numFmtId="0" fontId="9" fillId="0" borderId="1" xfId="0" applyFont="1" applyBorder="1" applyAlignment="1">
      <alignment horizontal="left" vertical="center" wrapText="1"/>
    </xf>
    <xf numFmtId="0" fontId="1" fillId="0" borderId="0" xfId="15"/>
    <xf numFmtId="0" fontId="21" fillId="0" borderId="0" xfId="0" applyFont="1"/>
    <xf numFmtId="0" fontId="22" fillId="0" borderId="16" xfId="0" applyFont="1" applyBorder="1" applyAlignment="1">
      <alignment horizontal="center" vertical="center"/>
    </xf>
    <xf numFmtId="0" fontId="22" fillId="0" borderId="17"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center" vertical="center"/>
    </xf>
    <xf numFmtId="0" fontId="22" fillId="0" borderId="1" xfId="0" applyFont="1" applyBorder="1" applyAlignment="1">
      <alignment wrapText="1"/>
    </xf>
    <xf numFmtId="1" fontId="22" fillId="0" borderId="1" xfId="0" applyNumberFormat="1" applyFont="1" applyBorder="1" applyAlignment="1">
      <alignment horizontal="center" vertical="center"/>
    </xf>
    <xf numFmtId="0" fontId="22" fillId="0" borderId="12" xfId="0" applyFont="1" applyBorder="1"/>
    <xf numFmtId="0" fontId="22" fillId="0" borderId="1" xfId="0" applyFont="1" applyBorder="1"/>
    <xf numFmtId="0" fontId="22" fillId="0" borderId="1" xfId="0" applyFont="1" applyBorder="1" applyAlignment="1">
      <alignment vertical="top" wrapText="1"/>
    </xf>
    <xf numFmtId="0" fontId="22" fillId="0" borderId="1" xfId="0" applyFont="1" applyBorder="1" applyAlignment="1">
      <alignment vertical="top"/>
    </xf>
    <xf numFmtId="0" fontId="0" fillId="0" borderId="0" xfId="0" applyAlignment="1">
      <alignment vertical="top"/>
    </xf>
    <xf numFmtId="0" fontId="24" fillId="0" borderId="1" xfId="0" applyFont="1" applyBorder="1" applyAlignment="1">
      <alignment horizontal="center" vertical="center" wrapText="1"/>
    </xf>
    <xf numFmtId="0" fontId="24" fillId="0" borderId="12" xfId="0" applyFont="1" applyBorder="1" applyAlignment="1">
      <alignment horizontal="center" vertical="center" wrapText="1"/>
    </xf>
    <xf numFmtId="1" fontId="22" fillId="0" borderId="1" xfId="0" applyNumberFormat="1" applyFont="1" applyBorder="1"/>
    <xf numFmtId="0" fontId="25" fillId="0" borderId="1" xfId="0" applyFont="1" applyBorder="1" applyAlignment="1">
      <alignment horizontal="center" vertical="center" wrapText="1"/>
    </xf>
    <xf numFmtId="1" fontId="22" fillId="0" borderId="1" xfId="0" applyNumberFormat="1" applyFont="1" applyBorder="1" applyAlignment="1">
      <alignment horizontal="center" vertical="top"/>
    </xf>
    <xf numFmtId="0" fontId="22" fillId="0" borderId="1" xfId="0" applyFont="1" applyBorder="1" applyAlignment="1">
      <alignment horizontal="center" vertical="top"/>
    </xf>
    <xf numFmtId="1" fontId="22" fillId="0" borderId="21" xfId="0" applyNumberFormat="1" applyFont="1" applyBorder="1" applyAlignment="1">
      <alignment horizontal="center" vertical="center"/>
    </xf>
    <xf numFmtId="1" fontId="22" fillId="0" borderId="21" xfId="0" applyNumberFormat="1" applyFont="1" applyBorder="1" applyAlignment="1">
      <alignment horizontal="center" vertical="center" wrapText="1"/>
    </xf>
    <xf numFmtId="0" fontId="11" fillId="2" borderId="1" xfId="0" applyFont="1" applyFill="1" applyBorder="1" applyAlignment="1">
      <alignment horizontal="left" vertical="center" wrapText="1"/>
    </xf>
    <xf numFmtId="2" fontId="7" fillId="0" borderId="0" xfId="0" applyNumberFormat="1" applyFont="1" applyAlignment="1">
      <alignment horizontal="center" vertical="center"/>
    </xf>
    <xf numFmtId="0" fontId="9" fillId="0" borderId="12" xfId="0" applyFont="1" applyBorder="1" applyAlignment="1">
      <alignment horizontal="center" vertical="top" wrapText="1"/>
    </xf>
    <xf numFmtId="0" fontId="12" fillId="6" borderId="4" xfId="0" applyFont="1" applyFill="1" applyBorder="1" applyAlignment="1">
      <alignment horizontal="center" vertical="center"/>
    </xf>
    <xf numFmtId="0" fontId="12" fillId="6" borderId="3" xfId="0" applyFont="1" applyFill="1" applyBorder="1" applyAlignment="1">
      <alignment horizontal="center" vertical="center"/>
    </xf>
    <xf numFmtId="0" fontId="9" fillId="6" borderId="2" xfId="0" applyFont="1" applyFill="1" applyBorder="1" applyAlignment="1">
      <alignment horizontal="center" vertical="center"/>
    </xf>
    <xf numFmtId="0" fontId="9" fillId="6" borderId="10" xfId="0" applyFont="1" applyFill="1" applyBorder="1" applyAlignment="1">
      <alignment horizontal="center" vertical="center"/>
    </xf>
    <xf numFmtId="0" fontId="11" fillId="0" borderId="12" xfId="0" applyFont="1" applyBorder="1" applyAlignment="1">
      <alignment horizontal="left" vertical="center" wrapText="1"/>
    </xf>
    <xf numFmtId="0" fontId="11" fillId="0" borderId="0" xfId="0" applyFont="1" applyAlignment="1">
      <alignment horizontal="center" vertical="center" wrapText="1"/>
    </xf>
    <xf numFmtId="0" fontId="12" fillId="0" borderId="23" xfId="0" applyFont="1" applyBorder="1" applyAlignment="1">
      <alignment horizontal="center" vertical="center" wrapText="1"/>
    </xf>
    <xf numFmtId="0" fontId="4" fillId="0" borderId="9" xfId="0" applyFont="1" applyBorder="1"/>
    <xf numFmtId="0" fontId="11" fillId="0" borderId="24" xfId="0" applyFont="1" applyBorder="1" applyAlignment="1">
      <alignment horizontal="center" vertical="center" wrapText="1"/>
    </xf>
    <xf numFmtId="0" fontId="11" fillId="0" borderId="9" xfId="0" applyFont="1" applyBorder="1" applyAlignment="1">
      <alignment horizontal="center" vertical="center" wrapText="1"/>
    </xf>
    <xf numFmtId="2" fontId="16" fillId="0" borderId="9" xfId="0" applyNumberFormat="1" applyFont="1" applyBorder="1" applyAlignment="1">
      <alignment horizontal="center" vertical="center"/>
    </xf>
    <xf numFmtId="2" fontId="11" fillId="0" borderId="9" xfId="0" applyNumberFormat="1" applyFont="1" applyBorder="1" applyAlignment="1">
      <alignment horizontal="center" vertical="center"/>
    </xf>
    <xf numFmtId="0" fontId="9" fillId="0" borderId="9" xfId="0" applyFont="1" applyBorder="1" applyAlignment="1">
      <alignment horizontal="center" vertical="center"/>
    </xf>
    <xf numFmtId="0" fontId="15" fillId="0" borderId="9" xfId="0" applyFont="1" applyBorder="1" applyAlignment="1">
      <alignment horizontal="center" vertical="center"/>
    </xf>
    <xf numFmtId="0" fontId="16" fillId="0" borderId="9" xfId="0" applyFont="1" applyBorder="1" applyAlignment="1">
      <alignment horizontal="center" vertical="center"/>
    </xf>
    <xf numFmtId="0" fontId="11" fillId="0" borderId="9" xfId="0" applyFont="1" applyBorder="1" applyAlignment="1">
      <alignment horizontal="center" vertical="center"/>
    </xf>
    <xf numFmtId="0" fontId="7" fillId="0" borderId="9" xfId="0" applyFont="1" applyBorder="1" applyAlignment="1">
      <alignment horizontal="center" vertical="center"/>
    </xf>
    <xf numFmtId="0" fontId="20" fillId="0" borderId="9" xfId="0" applyFont="1" applyBorder="1" applyAlignment="1">
      <alignment horizontal="center" vertical="center"/>
    </xf>
    <xf numFmtId="2" fontId="7" fillId="0" borderId="9" xfId="0" applyNumberFormat="1" applyFont="1" applyBorder="1" applyAlignment="1">
      <alignment horizontal="center" vertical="center"/>
    </xf>
    <xf numFmtId="2" fontId="7" fillId="0" borderId="14" xfId="0" applyNumberFormat="1" applyFont="1" applyBorder="1" applyAlignment="1">
      <alignment horizontal="center" vertical="center"/>
    </xf>
    <xf numFmtId="0" fontId="3" fillId="6" borderId="1" xfId="0" applyFont="1" applyFill="1" applyBorder="1" applyAlignment="1">
      <alignment vertical="center"/>
    </xf>
    <xf numFmtId="0" fontId="4" fillId="0" borderId="1" xfId="15" applyFont="1" applyBorder="1" applyAlignment="1">
      <alignment vertical="center" wrapText="1"/>
    </xf>
    <xf numFmtId="0" fontId="4" fillId="0" borderId="1" xfId="15" applyFont="1" applyBorder="1" applyAlignment="1">
      <alignment horizontal="center" vertical="center"/>
    </xf>
    <xf numFmtId="0" fontId="3" fillId="0" borderId="1" xfId="0" applyFont="1" applyBorder="1"/>
    <xf numFmtId="0" fontId="3" fillId="0" borderId="1" xfId="0" applyFont="1" applyBorder="1" applyAlignment="1">
      <alignment vertical="center"/>
    </xf>
    <xf numFmtId="0" fontId="15" fillId="0" borderId="1" xfId="0" applyFont="1" applyBorder="1"/>
    <xf numFmtId="0" fontId="15" fillId="0" borderId="1" xfId="0" applyFont="1" applyBorder="1" applyAlignment="1">
      <alignment vertical="center"/>
    </xf>
    <xf numFmtId="0" fontId="26" fillId="0" borderId="1" xfId="0" applyFont="1" applyBorder="1" applyAlignment="1">
      <alignment vertical="top" wrapText="1"/>
    </xf>
    <xf numFmtId="0" fontId="16" fillId="0" borderId="1" xfId="0" applyFont="1" applyBorder="1" applyAlignment="1">
      <alignment vertical="top" wrapText="1"/>
    </xf>
    <xf numFmtId="0" fontId="16" fillId="0" borderId="1" xfId="0" applyFont="1" applyBorder="1" applyAlignment="1">
      <alignment vertical="center" wrapText="1"/>
    </xf>
    <xf numFmtId="0" fontId="18" fillId="0" borderId="1" xfId="0" applyFont="1" applyBorder="1" applyAlignment="1">
      <alignment vertical="top" wrapText="1"/>
    </xf>
    <xf numFmtId="0" fontId="11" fillId="0" borderId="1" xfId="0" applyFont="1" applyBorder="1" applyAlignment="1">
      <alignment horizontal="center" wrapText="1"/>
    </xf>
    <xf numFmtId="0" fontId="9" fillId="6" borderId="1" xfId="0" applyFont="1" applyFill="1" applyBorder="1" applyAlignment="1">
      <alignment horizontal="center" vertical="center"/>
    </xf>
    <xf numFmtId="0" fontId="9" fillId="6" borderId="13" xfId="0" applyFont="1" applyFill="1" applyBorder="1" applyAlignment="1">
      <alignment horizontal="center" vertical="center"/>
    </xf>
    <xf numFmtId="0" fontId="9" fillId="6" borderId="11" xfId="0" applyFont="1" applyFill="1" applyBorder="1" applyAlignment="1">
      <alignment horizontal="center" vertical="center"/>
    </xf>
    <xf numFmtId="0" fontId="15" fillId="6" borderId="2" xfId="0" applyFont="1" applyFill="1" applyBorder="1" applyAlignment="1">
      <alignment horizontal="center" vertical="center"/>
    </xf>
    <xf numFmtId="0" fontId="15" fillId="6" borderId="1" xfId="0" applyFont="1" applyFill="1" applyBorder="1" applyAlignment="1">
      <alignment horizontal="center" vertical="center"/>
    </xf>
    <xf numFmtId="0" fontId="4" fillId="0" borderId="5" xfId="15" applyFont="1" applyBorder="1" applyAlignment="1">
      <alignment vertical="center" wrapText="1"/>
    </xf>
    <xf numFmtId="0" fontId="4" fillId="0" borderId="6" xfId="15" applyFont="1" applyBorder="1" applyAlignment="1">
      <alignment horizontal="center" vertical="center" wrapText="1"/>
    </xf>
    <xf numFmtId="0" fontId="3" fillId="0" borderId="1" xfId="15" applyFont="1" applyBorder="1" applyAlignment="1">
      <alignment horizontal="center" vertical="center" wrapText="1"/>
    </xf>
    <xf numFmtId="0" fontId="1" fillId="0" borderId="0" xfId="15" applyAlignment="1">
      <alignment vertical="center"/>
    </xf>
    <xf numFmtId="0" fontId="5" fillId="0" borderId="0" xfId="15" applyFont="1" applyAlignment="1">
      <alignment vertical="center"/>
    </xf>
    <xf numFmtId="0" fontId="4" fillId="0" borderId="1" xfId="15" applyFont="1" applyBorder="1" applyAlignment="1">
      <alignment vertical="center"/>
    </xf>
    <xf numFmtId="0" fontId="3" fillId="0" borderId="5" xfId="15" applyFont="1" applyBorder="1" applyAlignment="1">
      <alignment horizontal="center" vertical="center"/>
    </xf>
    <xf numFmtId="0" fontId="3" fillId="0" borderId="1" xfId="15" applyFont="1" applyBorder="1" applyAlignment="1">
      <alignment horizontal="center" vertical="center"/>
    </xf>
    <xf numFmtId="0" fontId="3" fillId="3" borderId="5" xfId="15" applyFont="1" applyFill="1" applyBorder="1" applyAlignment="1">
      <alignment vertical="center"/>
    </xf>
    <xf numFmtId="0" fontId="4" fillId="0" borderId="5" xfId="15" applyFont="1" applyBorder="1" applyAlignment="1">
      <alignment vertical="center"/>
    </xf>
    <xf numFmtId="0" fontId="9" fillId="0" borderId="1" xfId="15" applyFont="1" applyBorder="1" applyAlignment="1">
      <alignment horizontal="center" vertical="center"/>
    </xf>
    <xf numFmtId="0" fontId="4" fillId="2" borderId="5" xfId="15" applyFont="1" applyFill="1" applyBorder="1" applyAlignment="1">
      <alignment vertical="center" wrapText="1"/>
    </xf>
    <xf numFmtId="0" fontId="4" fillId="2" borderId="1" xfId="15" applyFont="1" applyFill="1" applyBorder="1" applyAlignment="1">
      <alignment horizontal="center" vertical="center"/>
    </xf>
    <xf numFmtId="0" fontId="9" fillId="0" borderId="6" xfId="15" applyFont="1" applyBorder="1" applyAlignment="1">
      <alignment horizontal="center" vertical="center"/>
    </xf>
    <xf numFmtId="0" fontId="3" fillId="3" borderId="5" xfId="15" applyFont="1" applyFill="1" applyBorder="1" applyAlignment="1">
      <alignment vertical="center" wrapText="1"/>
    </xf>
    <xf numFmtId="0" fontId="4" fillId="0" borderId="6" xfId="15" applyFont="1" applyBorder="1" applyAlignment="1">
      <alignment horizontal="center" vertical="center"/>
    </xf>
    <xf numFmtId="1" fontId="4" fillId="0" borderId="1" xfId="15" applyNumberFormat="1" applyFont="1" applyBorder="1" applyAlignment="1">
      <alignment horizontal="center" vertical="center"/>
    </xf>
    <xf numFmtId="0" fontId="4" fillId="0" borderId="14" xfId="15" applyFont="1" applyBorder="1" applyAlignment="1">
      <alignment horizontal="center" vertical="center"/>
    </xf>
    <xf numFmtId="0" fontId="4" fillId="0" borderId="14" xfId="15" applyFont="1" applyBorder="1" applyAlignment="1">
      <alignment vertical="center" wrapText="1"/>
    </xf>
    <xf numFmtId="1" fontId="4" fillId="0" borderId="15" xfId="15" applyNumberFormat="1" applyFont="1" applyBorder="1" applyAlignment="1">
      <alignment horizontal="center" vertical="center"/>
    </xf>
    <xf numFmtId="0" fontId="3" fillId="0" borderId="14" xfId="15" applyFont="1" applyBorder="1" applyAlignment="1">
      <alignment vertical="center" wrapText="1"/>
    </xf>
    <xf numFmtId="0" fontId="4" fillId="0" borderId="14" xfId="15" applyFont="1" applyBorder="1" applyAlignment="1">
      <alignment vertical="center"/>
    </xf>
    <xf numFmtId="0" fontId="3" fillId="0" borderId="1" xfId="15" applyFont="1" applyBorder="1" applyAlignment="1">
      <alignment horizontal="right" vertical="center" wrapText="1"/>
    </xf>
    <xf numFmtId="0" fontId="0" fillId="0" borderId="1" xfId="0" applyBorder="1" applyAlignment="1">
      <alignment vertical="center"/>
    </xf>
    <xf numFmtId="3" fontId="0" fillId="0" borderId="1" xfId="0" applyNumberFormat="1" applyBorder="1" applyAlignment="1">
      <alignment vertical="center"/>
    </xf>
    <xf numFmtId="0" fontId="0" fillId="0" borderId="0" xfId="0" applyAlignment="1">
      <alignment vertical="center"/>
    </xf>
    <xf numFmtId="0" fontId="1" fillId="0" borderId="0" xfId="15" applyAlignment="1">
      <alignment horizontal="center" vertical="center"/>
    </xf>
    <xf numFmtId="43" fontId="3" fillId="0" borderId="1" xfId="16" applyFont="1" applyBorder="1" applyAlignment="1">
      <alignment horizontal="center" vertical="center"/>
    </xf>
    <xf numFmtId="165" fontId="10" fillId="0" borderId="1" xfId="16" applyNumberFormat="1" applyFont="1" applyBorder="1" applyAlignment="1">
      <alignment horizontal="center" vertical="center"/>
    </xf>
    <xf numFmtId="2" fontId="4" fillId="0" borderId="1" xfId="15" applyNumberFormat="1" applyFont="1" applyBorder="1" applyAlignment="1">
      <alignment horizontal="center" vertical="center"/>
    </xf>
    <xf numFmtId="43" fontId="3" fillId="2" borderId="1" xfId="16" applyFont="1" applyFill="1" applyBorder="1" applyAlignment="1">
      <alignment horizontal="center" vertical="center"/>
    </xf>
    <xf numFmtId="43" fontId="3" fillId="0" borderId="1" xfId="16" applyFont="1" applyFill="1" applyBorder="1" applyAlignment="1">
      <alignment horizontal="center" vertical="center"/>
    </xf>
    <xf numFmtId="43" fontId="10" fillId="0" borderId="1" xfId="16" applyFont="1" applyFill="1" applyBorder="1" applyAlignment="1">
      <alignment horizontal="center" vertical="center"/>
    </xf>
    <xf numFmtId="1" fontId="4" fillId="0" borderId="14" xfId="15" applyNumberFormat="1" applyFont="1" applyBorder="1" applyAlignment="1">
      <alignment horizontal="center" vertical="center"/>
    </xf>
    <xf numFmtId="43" fontId="10" fillId="0" borderId="6" xfId="16" applyFont="1" applyFill="1" applyBorder="1" applyAlignment="1">
      <alignment horizontal="center" vertical="center"/>
    </xf>
    <xf numFmtId="164" fontId="3" fillId="0" borderId="6" xfId="16" applyNumberFormat="1" applyFont="1" applyBorder="1" applyAlignment="1">
      <alignment horizontal="center" vertical="center"/>
    </xf>
    <xf numFmtId="164" fontId="3" fillId="0" borderId="1" xfId="16" applyNumberFormat="1" applyFont="1" applyBorder="1" applyAlignment="1">
      <alignment horizontal="center" vertical="center"/>
    </xf>
    <xf numFmtId="43" fontId="0" fillId="0" borderId="1" xfId="0" applyNumberFormat="1" applyBorder="1" applyAlignment="1">
      <alignment horizontal="center" vertical="center"/>
    </xf>
    <xf numFmtId="0" fontId="0" fillId="0" borderId="1" xfId="0" applyBorder="1" applyAlignment="1">
      <alignment horizontal="center" vertical="center"/>
    </xf>
    <xf numFmtId="3" fontId="0" fillId="0" borderId="1" xfId="0" applyNumberFormat="1" applyBorder="1" applyAlignment="1">
      <alignment horizontal="center" vertical="center"/>
    </xf>
    <xf numFmtId="0" fontId="0" fillId="0" borderId="0" xfId="0" applyAlignment="1">
      <alignment horizontal="center" vertical="center"/>
    </xf>
    <xf numFmtId="0" fontId="14" fillId="0" borderId="0" xfId="15" applyFont="1" applyAlignment="1">
      <alignment horizontal="center" vertical="center" wrapText="1"/>
    </xf>
    <xf numFmtId="0" fontId="3" fillId="0" borderId="14" xfId="15" applyFont="1" applyBorder="1" applyAlignment="1">
      <alignment horizontal="right" vertical="center" wrapText="1"/>
    </xf>
    <xf numFmtId="0" fontId="3" fillId="0" borderId="15" xfId="15" applyFont="1" applyBorder="1" applyAlignment="1">
      <alignment horizontal="right" vertical="center" wrapText="1"/>
    </xf>
    <xf numFmtId="0" fontId="4" fillId="4" borderId="0" xfId="15" applyFont="1" applyFill="1" applyAlignment="1">
      <alignment horizontal="center" vertical="center" wrapText="1"/>
    </xf>
    <xf numFmtId="0" fontId="3" fillId="0" borderId="0" xfId="15" applyFont="1" applyAlignment="1">
      <alignment horizontal="center" vertical="center" wrapText="1"/>
    </xf>
    <xf numFmtId="0" fontId="3" fillId="0" borderId="2" xfId="0" applyFont="1" applyBorder="1" applyAlignment="1">
      <alignment horizontal="left"/>
    </xf>
    <xf numFmtId="0" fontId="3" fillId="0" borderId="1" xfId="0" applyFont="1" applyBorder="1" applyAlignment="1">
      <alignment horizontal="left"/>
    </xf>
    <xf numFmtId="0" fontId="11" fillId="2" borderId="9" xfId="0" applyFont="1" applyFill="1" applyBorder="1" applyAlignment="1">
      <alignment horizontal="center" vertical="center" wrapText="1"/>
    </xf>
    <xf numFmtId="0" fontId="11" fillId="2" borderId="22"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7" fillId="5" borderId="0" xfId="0" applyFont="1" applyFill="1" applyAlignment="1">
      <alignment horizontal="center" vertical="center" wrapText="1"/>
    </xf>
    <xf numFmtId="0" fontId="7" fillId="5" borderId="25" xfId="0" applyFont="1" applyFill="1" applyBorder="1" applyAlignment="1">
      <alignment horizontal="center" vertical="center" wrapText="1"/>
    </xf>
    <xf numFmtId="0" fontId="21" fillId="0" borderId="0" xfId="0" applyFont="1"/>
    <xf numFmtId="0" fontId="3" fillId="0" borderId="0" xfId="15" applyFont="1" applyAlignment="1">
      <alignment horizontal="center" wrapText="1"/>
    </xf>
    <xf numFmtId="0" fontId="4" fillId="0" borderId="0" xfId="15" applyFont="1" applyAlignment="1">
      <alignment horizontal="center"/>
    </xf>
    <xf numFmtId="0" fontId="23" fillId="0" borderId="0" xfId="0" applyFont="1" applyAlignment="1">
      <alignment horizontal="center" vertical="center"/>
    </xf>
    <xf numFmtId="0" fontId="22" fillId="0" borderId="17" xfId="0" applyFont="1" applyBorder="1" applyAlignment="1">
      <alignment horizontal="center" vertical="center"/>
    </xf>
    <xf numFmtId="0" fontId="22" fillId="0" borderId="18" xfId="0" applyFont="1" applyBorder="1" applyAlignment="1">
      <alignment horizontal="center" vertical="center"/>
    </xf>
    <xf numFmtId="0" fontId="22" fillId="0" borderId="19" xfId="0" applyFont="1" applyBorder="1" applyAlignment="1">
      <alignment horizontal="center" vertical="center"/>
    </xf>
    <xf numFmtId="0" fontId="22" fillId="0" borderId="7" xfId="0" applyFont="1" applyBorder="1" applyAlignment="1">
      <alignment horizontal="center" vertical="center"/>
    </xf>
    <xf numFmtId="0" fontId="22" fillId="0" borderId="20" xfId="0" applyFont="1" applyBorder="1" applyAlignment="1">
      <alignment horizontal="center" vertical="center"/>
    </xf>
    <xf numFmtId="0" fontId="0" fillId="0" borderId="0" xfId="0"/>
  </cellXfs>
  <cellStyles count="18">
    <cellStyle name="Comma 2" xfId="2" xr:uid="{00000000-0005-0000-0000-000000000000}"/>
    <cellStyle name="Comma 2 2" xfId="16" xr:uid="{00000000-0005-0000-0000-000001000000}"/>
    <cellStyle name="Normal" xfId="0" builtinId="0"/>
    <cellStyle name="Normal 2" xfId="1" xr:uid="{00000000-0005-0000-0000-000003000000}"/>
    <cellStyle name="Normal 2 2" xfId="3" xr:uid="{00000000-0005-0000-0000-000004000000}"/>
    <cellStyle name="Normal 2 3" xfId="6" xr:uid="{00000000-0005-0000-0000-000005000000}"/>
    <cellStyle name="Normal 2 4" xfId="8" xr:uid="{00000000-0005-0000-0000-000006000000}"/>
    <cellStyle name="Normal 2 5" xfId="10" xr:uid="{00000000-0005-0000-0000-000007000000}"/>
    <cellStyle name="Normal 2 6" xfId="12" xr:uid="{00000000-0005-0000-0000-000008000000}"/>
    <cellStyle name="Normal 2 7" xfId="14" xr:uid="{00000000-0005-0000-0000-000009000000}"/>
    <cellStyle name="Normal 3" xfId="4" xr:uid="{00000000-0005-0000-0000-00000A000000}"/>
    <cellStyle name="Normal 3 2" xfId="15" xr:uid="{00000000-0005-0000-0000-00000B000000}"/>
    <cellStyle name="Normal 30" xfId="13" xr:uid="{00000000-0005-0000-0000-00000C000000}"/>
    <cellStyle name="Normal 4" xfId="5" xr:uid="{00000000-0005-0000-0000-00000D000000}"/>
    <cellStyle name="Normal 5" xfId="7" xr:uid="{00000000-0005-0000-0000-00000E000000}"/>
    <cellStyle name="Normal 6" xfId="9" xr:uid="{00000000-0005-0000-0000-00000F000000}"/>
    <cellStyle name="Normal 7" xfId="11" xr:uid="{00000000-0005-0000-0000-000010000000}"/>
    <cellStyle name="Normal 8" xfId="17" xr:uid="{00000000-0005-0000-0000-00001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64"/>
  <sheetViews>
    <sheetView view="pageBreakPreview" topLeftCell="A52" zoomScaleSheetLayoutView="100" workbookViewId="0">
      <selection activeCell="F64" sqref="F64"/>
    </sheetView>
  </sheetViews>
  <sheetFormatPr defaultColWidth="9.140625" defaultRowHeight="15" x14ac:dyDescent="0.25"/>
  <cols>
    <col min="1" max="1" width="9.42578125" style="114" bestFit="1" customWidth="1"/>
    <col min="2" max="2" width="55" style="114" customWidth="1"/>
    <col min="3" max="3" width="16.140625" style="129" customWidth="1"/>
    <col min="4" max="4" width="11.140625" style="129" customWidth="1"/>
    <col min="5" max="5" width="13.42578125" style="129" customWidth="1"/>
    <col min="6" max="6" width="21.28515625" style="129" customWidth="1"/>
  </cols>
  <sheetData>
    <row r="3" spans="1:6" ht="14.45" customHeight="1" x14ac:dyDescent="0.25">
      <c r="A3" s="134" t="s">
        <v>144</v>
      </c>
      <c r="B3" s="134"/>
      <c r="C3" s="134"/>
      <c r="D3" s="134"/>
      <c r="E3" s="134"/>
      <c r="F3" s="134"/>
    </row>
    <row r="4" spans="1:6" x14ac:dyDescent="0.25">
      <c r="A4" s="134"/>
      <c r="B4" s="134"/>
      <c r="C4" s="134"/>
      <c r="D4" s="134"/>
      <c r="E4" s="134"/>
      <c r="F4" s="134"/>
    </row>
    <row r="5" spans="1:6" s="3" customFormat="1" ht="63" customHeight="1" x14ac:dyDescent="0.2">
      <c r="A5" s="133" t="s">
        <v>208</v>
      </c>
      <c r="B5" s="133"/>
      <c r="C5" s="133"/>
      <c r="D5" s="133"/>
      <c r="E5" s="133"/>
      <c r="F5" s="133"/>
    </row>
    <row r="6" spans="1:6" s="3" customFormat="1" ht="20.25" x14ac:dyDescent="0.2">
      <c r="A6" s="130" t="s">
        <v>87</v>
      </c>
      <c r="B6" s="130"/>
      <c r="C6" s="130"/>
      <c r="D6" s="130"/>
      <c r="E6" s="130"/>
      <c r="F6" s="130"/>
    </row>
    <row r="7" spans="1:6" s="3" customFormat="1" ht="20.25" customHeight="1" x14ac:dyDescent="0.2">
      <c r="A7" s="92"/>
      <c r="B7" s="93"/>
      <c r="C7" s="115"/>
      <c r="D7" s="115"/>
      <c r="E7" s="115"/>
      <c r="F7" s="115"/>
    </row>
    <row r="8" spans="1:6" s="3" customFormat="1" ht="18" x14ac:dyDescent="0.2">
      <c r="A8" s="94" t="s">
        <v>10</v>
      </c>
      <c r="B8" s="95" t="s">
        <v>11</v>
      </c>
      <c r="C8" s="96" t="s">
        <v>52</v>
      </c>
      <c r="D8" s="96" t="s">
        <v>53</v>
      </c>
      <c r="E8" s="96" t="s">
        <v>54</v>
      </c>
      <c r="F8" s="96" t="s">
        <v>51</v>
      </c>
    </row>
    <row r="9" spans="1:6" s="3" customFormat="1" ht="18" x14ac:dyDescent="0.2">
      <c r="A9" s="96" t="s">
        <v>48</v>
      </c>
      <c r="B9" s="97" t="s">
        <v>125</v>
      </c>
      <c r="C9" s="74"/>
      <c r="D9" s="74"/>
      <c r="E9" s="74"/>
      <c r="F9" s="116"/>
    </row>
    <row r="10" spans="1:6" s="3" customFormat="1" ht="95.25" customHeight="1" x14ac:dyDescent="0.2">
      <c r="A10" s="74">
        <v>1</v>
      </c>
      <c r="B10" s="89" t="s">
        <v>194</v>
      </c>
      <c r="C10" s="105">
        <v>160</v>
      </c>
      <c r="D10" s="74" t="s">
        <v>55</v>
      </c>
      <c r="E10" s="74"/>
      <c r="F10" s="117"/>
    </row>
    <row r="11" spans="1:6" s="3" customFormat="1" ht="72" x14ac:dyDescent="0.2">
      <c r="A11" s="74">
        <v>2</v>
      </c>
      <c r="B11" s="89" t="s">
        <v>177</v>
      </c>
      <c r="C11" s="118">
        <v>800</v>
      </c>
      <c r="D11" s="74" t="s">
        <v>12</v>
      </c>
      <c r="E11" s="74"/>
      <c r="F11" s="117"/>
    </row>
    <row r="12" spans="1:6" s="3" customFormat="1" ht="66.75" customHeight="1" x14ac:dyDescent="0.2">
      <c r="A12" s="74">
        <v>3</v>
      </c>
      <c r="B12" s="89" t="s">
        <v>172</v>
      </c>
      <c r="C12" s="118">
        <v>8758.2330000000002</v>
      </c>
      <c r="D12" s="74" t="s">
        <v>56</v>
      </c>
      <c r="E12" s="74"/>
      <c r="F12" s="117"/>
    </row>
    <row r="13" spans="1:6" s="3" customFormat="1" ht="18.75" x14ac:dyDescent="0.2">
      <c r="A13" s="74">
        <v>5</v>
      </c>
      <c r="B13" s="98" t="s">
        <v>189</v>
      </c>
      <c r="C13" s="118">
        <v>18000</v>
      </c>
      <c r="D13" s="74" t="s">
        <v>145</v>
      </c>
      <c r="E13" s="74"/>
      <c r="F13" s="117"/>
    </row>
    <row r="14" spans="1:6" ht="18.75" x14ac:dyDescent="0.25">
      <c r="A14" s="74">
        <v>4</v>
      </c>
      <c r="B14" s="98" t="s">
        <v>57</v>
      </c>
      <c r="C14" s="118">
        <v>350</v>
      </c>
      <c r="D14" s="74" t="s">
        <v>12</v>
      </c>
      <c r="E14" s="74"/>
      <c r="F14" s="117"/>
    </row>
    <row r="15" spans="1:6" ht="18.75" x14ac:dyDescent="0.25">
      <c r="A15" s="74">
        <v>5</v>
      </c>
      <c r="B15" s="98" t="s">
        <v>96</v>
      </c>
      <c r="C15" s="118">
        <v>208.52</v>
      </c>
      <c r="D15" s="74" t="s">
        <v>12</v>
      </c>
      <c r="E15" s="74"/>
      <c r="F15" s="117"/>
    </row>
    <row r="16" spans="1:6" ht="18.75" x14ac:dyDescent="0.25">
      <c r="A16" s="74">
        <v>6</v>
      </c>
      <c r="B16" s="98" t="s">
        <v>58</v>
      </c>
      <c r="C16" s="118">
        <v>1750</v>
      </c>
      <c r="D16" s="74" t="s">
        <v>12</v>
      </c>
      <c r="E16" s="74"/>
      <c r="F16" s="117"/>
    </row>
    <row r="17" spans="1:6" ht="36" x14ac:dyDescent="0.25">
      <c r="A17" s="90">
        <v>7</v>
      </c>
      <c r="B17" s="89" t="s">
        <v>166</v>
      </c>
      <c r="C17" s="105">
        <v>517</v>
      </c>
      <c r="D17" s="74" t="s">
        <v>50</v>
      </c>
      <c r="E17" s="74"/>
      <c r="F17" s="117"/>
    </row>
    <row r="18" spans="1:6" ht="72" x14ac:dyDescent="0.25">
      <c r="A18" s="74">
        <v>8</v>
      </c>
      <c r="B18" s="89" t="s">
        <v>196</v>
      </c>
      <c r="C18" s="105">
        <v>2</v>
      </c>
      <c r="D18" s="74" t="s">
        <v>145</v>
      </c>
      <c r="E18" s="74"/>
      <c r="F18" s="117"/>
    </row>
    <row r="19" spans="1:6" ht="54.75" customHeight="1" x14ac:dyDescent="0.25">
      <c r="A19" s="74">
        <v>9</v>
      </c>
      <c r="B19" s="89" t="s">
        <v>197</v>
      </c>
      <c r="C19" s="105">
        <v>2</v>
      </c>
      <c r="D19" s="74" t="s">
        <v>145</v>
      </c>
      <c r="E19" s="74"/>
      <c r="F19" s="117"/>
    </row>
    <row r="20" spans="1:6" ht="57" customHeight="1" x14ac:dyDescent="0.25">
      <c r="A20" s="74">
        <v>10</v>
      </c>
      <c r="B20" s="89" t="s">
        <v>198</v>
      </c>
      <c r="C20" s="105">
        <v>6</v>
      </c>
      <c r="D20" s="74" t="s">
        <v>140</v>
      </c>
      <c r="E20" s="74"/>
      <c r="F20" s="117"/>
    </row>
    <row r="21" spans="1:6" ht="18.75" x14ac:dyDescent="0.25">
      <c r="A21" s="74">
        <v>11</v>
      </c>
      <c r="B21" s="89" t="s">
        <v>94</v>
      </c>
      <c r="C21" s="105">
        <f>'Material  '!L28</f>
        <v>1586.5</v>
      </c>
      <c r="D21" s="74" t="s">
        <v>86</v>
      </c>
      <c r="E21" s="74"/>
      <c r="F21" s="117"/>
    </row>
    <row r="22" spans="1:6" ht="48.75" customHeight="1" x14ac:dyDescent="0.25">
      <c r="A22" s="74">
        <v>12</v>
      </c>
      <c r="B22" s="89" t="s">
        <v>193</v>
      </c>
      <c r="C22" s="105">
        <v>132</v>
      </c>
      <c r="D22" s="74" t="s">
        <v>13</v>
      </c>
      <c r="E22" s="74"/>
      <c r="F22" s="117"/>
    </row>
    <row r="23" spans="1:6" ht="18.75" x14ac:dyDescent="0.25">
      <c r="A23" s="74">
        <v>13</v>
      </c>
      <c r="B23" s="89" t="s">
        <v>192</v>
      </c>
      <c r="C23" s="105">
        <f>'Material  '!N28</f>
        <v>692.5</v>
      </c>
      <c r="D23" s="74" t="s">
        <v>13</v>
      </c>
      <c r="E23" s="74"/>
      <c r="F23" s="117"/>
    </row>
    <row r="24" spans="1:6" ht="18.75" x14ac:dyDescent="0.25">
      <c r="A24" s="74">
        <v>14</v>
      </c>
      <c r="B24" s="89" t="s">
        <v>164</v>
      </c>
      <c r="C24" s="105">
        <v>1</v>
      </c>
      <c r="D24" s="74" t="s">
        <v>113</v>
      </c>
      <c r="E24" s="74"/>
      <c r="F24" s="117"/>
    </row>
    <row r="25" spans="1:6" ht="18.75" x14ac:dyDescent="0.25">
      <c r="A25" s="74">
        <v>16</v>
      </c>
      <c r="B25" s="89" t="s">
        <v>165</v>
      </c>
      <c r="C25" s="105">
        <v>1</v>
      </c>
      <c r="D25" s="74" t="s">
        <v>113</v>
      </c>
      <c r="E25" s="74"/>
      <c r="F25" s="117"/>
    </row>
    <row r="26" spans="1:6" ht="18.75" x14ac:dyDescent="0.25">
      <c r="A26" s="74">
        <v>15</v>
      </c>
      <c r="B26" s="89" t="s">
        <v>163</v>
      </c>
      <c r="C26" s="105">
        <v>2</v>
      </c>
      <c r="D26" s="74" t="s">
        <v>113</v>
      </c>
      <c r="E26" s="74"/>
      <c r="F26" s="117"/>
    </row>
    <row r="27" spans="1:6" ht="54" x14ac:dyDescent="0.25">
      <c r="A27" s="74">
        <v>16</v>
      </c>
      <c r="B27" s="89" t="s">
        <v>153</v>
      </c>
      <c r="C27" s="105">
        <v>1</v>
      </c>
      <c r="D27" s="74" t="s">
        <v>113</v>
      </c>
      <c r="E27" s="74"/>
      <c r="F27" s="117"/>
    </row>
    <row r="28" spans="1:6" ht="18.75" x14ac:dyDescent="0.25">
      <c r="A28" s="74">
        <v>17</v>
      </c>
      <c r="B28" s="89" t="s">
        <v>115</v>
      </c>
      <c r="C28" s="105">
        <v>15</v>
      </c>
      <c r="D28" s="74" t="s">
        <v>13</v>
      </c>
      <c r="E28" s="74"/>
      <c r="F28" s="117"/>
    </row>
    <row r="29" spans="1:6" ht="18.75" x14ac:dyDescent="0.25">
      <c r="A29" s="74">
        <v>18</v>
      </c>
      <c r="B29" s="89" t="s">
        <v>117</v>
      </c>
      <c r="C29" s="105">
        <v>9</v>
      </c>
      <c r="D29" s="74" t="s">
        <v>13</v>
      </c>
      <c r="E29" s="74"/>
      <c r="F29" s="117"/>
    </row>
    <row r="30" spans="1:6" ht="18.75" x14ac:dyDescent="0.25">
      <c r="A30" s="74">
        <v>19</v>
      </c>
      <c r="B30" s="89" t="s">
        <v>123</v>
      </c>
      <c r="C30" s="105">
        <v>1</v>
      </c>
      <c r="D30" s="74" t="s">
        <v>113</v>
      </c>
      <c r="E30" s="74"/>
      <c r="F30" s="117"/>
    </row>
    <row r="31" spans="1:6" ht="18.75" x14ac:dyDescent="0.25">
      <c r="A31" s="74">
        <v>20</v>
      </c>
      <c r="B31" s="89" t="s">
        <v>122</v>
      </c>
      <c r="C31" s="105">
        <v>2</v>
      </c>
      <c r="D31" s="74" t="s">
        <v>113</v>
      </c>
      <c r="E31" s="74"/>
      <c r="F31" s="117"/>
    </row>
    <row r="32" spans="1:6" ht="18.75" x14ac:dyDescent="0.25">
      <c r="A32" s="74">
        <v>21</v>
      </c>
      <c r="B32" s="89" t="s">
        <v>152</v>
      </c>
      <c r="C32" s="105">
        <v>2</v>
      </c>
      <c r="D32" s="74" t="s">
        <v>113</v>
      </c>
      <c r="E32" s="74"/>
      <c r="F32" s="117"/>
    </row>
    <row r="33" spans="1:6" ht="36" x14ac:dyDescent="0.25">
      <c r="A33" s="74">
        <v>22</v>
      </c>
      <c r="B33" s="89" t="s">
        <v>180</v>
      </c>
      <c r="C33" s="105" t="s">
        <v>62</v>
      </c>
      <c r="D33" s="74"/>
      <c r="E33" s="74"/>
      <c r="F33" s="117"/>
    </row>
    <row r="34" spans="1:6" ht="52.5" customHeight="1" x14ac:dyDescent="0.25">
      <c r="A34" s="74">
        <v>23</v>
      </c>
      <c r="B34" s="89" t="s">
        <v>173</v>
      </c>
      <c r="C34" s="105" t="s">
        <v>62</v>
      </c>
      <c r="D34" s="74"/>
      <c r="E34" s="74"/>
      <c r="F34" s="117"/>
    </row>
    <row r="35" spans="1:6" ht="36" x14ac:dyDescent="0.25">
      <c r="A35" s="74">
        <v>24</v>
      </c>
      <c r="B35" s="89" t="s">
        <v>195</v>
      </c>
      <c r="C35" s="105" t="s">
        <v>62</v>
      </c>
      <c r="D35" s="74"/>
      <c r="E35" s="74"/>
      <c r="F35" s="117"/>
    </row>
    <row r="36" spans="1:6" ht="18.75" x14ac:dyDescent="0.25">
      <c r="A36" s="74">
        <v>26</v>
      </c>
      <c r="B36" s="98" t="s">
        <v>61</v>
      </c>
      <c r="C36" s="74" t="s">
        <v>62</v>
      </c>
      <c r="D36" s="74"/>
      <c r="E36" s="74"/>
      <c r="F36" s="117"/>
    </row>
    <row r="37" spans="1:6" ht="46.5" customHeight="1" x14ac:dyDescent="0.25">
      <c r="A37" s="74"/>
      <c r="B37" s="89"/>
      <c r="C37" s="74"/>
      <c r="D37" s="74"/>
      <c r="E37" s="74"/>
      <c r="F37" s="117"/>
    </row>
    <row r="38" spans="1:6" ht="18.75" x14ac:dyDescent="0.25">
      <c r="A38" s="74"/>
      <c r="B38" s="98"/>
      <c r="C38" s="74"/>
      <c r="D38" s="74"/>
      <c r="E38" s="74"/>
      <c r="F38" s="117"/>
    </row>
    <row r="39" spans="1:6" ht="18.75" x14ac:dyDescent="0.25">
      <c r="A39" s="74"/>
      <c r="B39" s="98"/>
      <c r="C39" s="74"/>
      <c r="D39" s="74"/>
      <c r="E39" s="74"/>
      <c r="F39" s="117"/>
    </row>
    <row r="40" spans="1:6" ht="20.25" x14ac:dyDescent="0.25">
      <c r="A40" s="99" t="s">
        <v>5</v>
      </c>
      <c r="B40" s="100" t="s">
        <v>63</v>
      </c>
      <c r="C40" s="101"/>
      <c r="D40" s="101"/>
      <c r="E40" s="101"/>
      <c r="F40" s="119">
        <f>SUM(F10:F37)</f>
        <v>0</v>
      </c>
    </row>
    <row r="41" spans="1:6" ht="20.25" x14ac:dyDescent="0.25">
      <c r="A41" s="102"/>
      <c r="B41" s="103" t="s">
        <v>104</v>
      </c>
      <c r="C41" s="74"/>
      <c r="D41" s="74"/>
      <c r="E41" s="74"/>
      <c r="F41" s="120"/>
    </row>
    <row r="42" spans="1:6" ht="18.75" x14ac:dyDescent="0.25">
      <c r="A42" s="104">
        <v>1</v>
      </c>
      <c r="B42" s="89" t="s">
        <v>97</v>
      </c>
      <c r="C42" s="105"/>
      <c r="D42" s="74"/>
      <c r="E42" s="105"/>
      <c r="F42" s="121">
        <f>C42*E42</f>
        <v>0</v>
      </c>
    </row>
    <row r="43" spans="1:6" ht="18.75" x14ac:dyDescent="0.25">
      <c r="A43" s="104">
        <v>2</v>
      </c>
      <c r="B43" s="89" t="s">
        <v>98</v>
      </c>
      <c r="C43" s="105"/>
      <c r="D43" s="74"/>
      <c r="E43" s="105"/>
      <c r="F43" s="121">
        <f t="shared" ref="F43:F51" si="0">C43*E43</f>
        <v>0</v>
      </c>
    </row>
    <row r="44" spans="1:6" ht="18.75" x14ac:dyDescent="0.25">
      <c r="A44" s="104">
        <v>3</v>
      </c>
      <c r="B44" s="89" t="s">
        <v>99</v>
      </c>
      <c r="C44" s="105"/>
      <c r="D44" s="74"/>
      <c r="E44" s="105"/>
      <c r="F44" s="121">
        <f t="shared" si="0"/>
        <v>0</v>
      </c>
    </row>
    <row r="45" spans="1:6" ht="18.75" x14ac:dyDescent="0.25">
      <c r="A45" s="104">
        <v>4</v>
      </c>
      <c r="B45" s="89" t="s">
        <v>100</v>
      </c>
      <c r="C45" s="105"/>
      <c r="D45" s="74"/>
      <c r="E45" s="105"/>
      <c r="F45" s="121">
        <f t="shared" si="0"/>
        <v>0</v>
      </c>
    </row>
    <row r="46" spans="1:6" ht="36" x14ac:dyDescent="0.25">
      <c r="A46" s="104">
        <v>5</v>
      </c>
      <c r="B46" s="89" t="s">
        <v>181</v>
      </c>
      <c r="C46" s="105"/>
      <c r="D46" s="74"/>
      <c r="E46" s="105"/>
      <c r="F46" s="121">
        <f t="shared" si="0"/>
        <v>0</v>
      </c>
    </row>
    <row r="47" spans="1:6" ht="18.75" x14ac:dyDescent="0.25">
      <c r="A47" s="104">
        <v>6</v>
      </c>
      <c r="B47" s="89" t="s">
        <v>101</v>
      </c>
      <c r="C47" s="105"/>
      <c r="D47" s="74"/>
      <c r="E47" s="105"/>
      <c r="F47" s="121">
        <f t="shared" si="0"/>
        <v>0</v>
      </c>
    </row>
    <row r="48" spans="1:6" ht="18.75" x14ac:dyDescent="0.25">
      <c r="A48" s="104">
        <v>8</v>
      </c>
      <c r="B48" s="89" t="s">
        <v>103</v>
      </c>
      <c r="C48" s="105"/>
      <c r="D48" s="74"/>
      <c r="E48" s="105"/>
      <c r="F48" s="121">
        <f t="shared" si="0"/>
        <v>0</v>
      </c>
    </row>
    <row r="49" spans="1:6" ht="18.75" x14ac:dyDescent="0.25">
      <c r="A49" s="104">
        <v>11</v>
      </c>
      <c r="B49" s="89" t="s">
        <v>127</v>
      </c>
      <c r="C49" s="105"/>
      <c r="D49" s="74"/>
      <c r="E49" s="105"/>
      <c r="F49" s="121">
        <f t="shared" si="0"/>
        <v>0</v>
      </c>
    </row>
    <row r="50" spans="1:6" ht="18.75" x14ac:dyDescent="0.25">
      <c r="A50" s="104">
        <v>12</v>
      </c>
      <c r="B50" s="89" t="s">
        <v>124</v>
      </c>
      <c r="C50" s="105"/>
      <c r="D50" s="74"/>
      <c r="E50" s="105"/>
      <c r="F50" s="121"/>
    </row>
    <row r="51" spans="1:6" ht="171.75" customHeight="1" x14ac:dyDescent="0.25">
      <c r="A51" s="74">
        <v>13</v>
      </c>
      <c r="B51" s="73" t="s">
        <v>158</v>
      </c>
      <c r="C51" s="105"/>
      <c r="D51" s="74"/>
      <c r="E51" s="105"/>
      <c r="F51" s="121">
        <f t="shared" si="0"/>
        <v>0</v>
      </c>
    </row>
    <row r="52" spans="1:6" ht="18.75" x14ac:dyDescent="0.25">
      <c r="A52" s="106">
        <v>14</v>
      </c>
      <c r="B52" s="107" t="s">
        <v>162</v>
      </c>
      <c r="C52" s="122"/>
      <c r="D52" s="106"/>
      <c r="E52" s="108"/>
      <c r="F52" s="123"/>
    </row>
    <row r="53" spans="1:6" ht="18.75" x14ac:dyDescent="0.25">
      <c r="A53" s="106"/>
      <c r="B53" s="109"/>
      <c r="C53" s="122" t="s">
        <v>93</v>
      </c>
      <c r="D53" s="106"/>
      <c r="E53" s="108"/>
      <c r="F53" s="123"/>
    </row>
    <row r="54" spans="1:6" ht="18.75" x14ac:dyDescent="0.25">
      <c r="A54" s="106"/>
      <c r="B54" s="109"/>
      <c r="C54" s="122"/>
      <c r="D54" s="106"/>
      <c r="E54" s="108"/>
      <c r="F54" s="123"/>
    </row>
    <row r="55" spans="1:6" ht="18" x14ac:dyDescent="0.25">
      <c r="A55" s="110"/>
      <c r="B55" s="131" t="s">
        <v>178</v>
      </c>
      <c r="C55" s="131"/>
      <c r="D55" s="131"/>
      <c r="E55" s="132"/>
      <c r="F55" s="124">
        <f>F40+F53</f>
        <v>0</v>
      </c>
    </row>
    <row r="56" spans="1:6" ht="18" x14ac:dyDescent="0.25">
      <c r="A56" s="74">
        <v>15</v>
      </c>
      <c r="B56" s="111" t="s">
        <v>190</v>
      </c>
      <c r="C56" s="91"/>
      <c r="D56" s="91"/>
      <c r="E56" s="91"/>
      <c r="F56" s="125">
        <f>F55*0.13</f>
        <v>0</v>
      </c>
    </row>
    <row r="57" spans="1:6" ht="36" x14ac:dyDescent="0.25">
      <c r="A57" s="74">
        <v>16</v>
      </c>
      <c r="B57" s="111"/>
      <c r="C57" s="91"/>
      <c r="D57" s="91"/>
      <c r="E57" s="91" t="s">
        <v>179</v>
      </c>
      <c r="F57" s="125">
        <f>F55+F56</f>
        <v>0</v>
      </c>
    </row>
    <row r="58" spans="1:6" ht="18" x14ac:dyDescent="0.25">
      <c r="A58" s="74"/>
      <c r="B58" s="111"/>
      <c r="C58" s="91"/>
      <c r="D58" s="91"/>
      <c r="E58" s="91"/>
      <c r="F58" s="125"/>
    </row>
    <row r="59" spans="1:6" ht="30" customHeight="1" x14ac:dyDescent="0.25">
      <c r="A59" s="74"/>
      <c r="B59" s="111"/>
      <c r="C59" s="91"/>
      <c r="D59" s="91"/>
      <c r="E59" s="91"/>
      <c r="F59" s="125"/>
    </row>
    <row r="60" spans="1:6" x14ac:dyDescent="0.25">
      <c r="A60" s="112"/>
      <c r="B60" s="113"/>
      <c r="C60" s="126"/>
      <c r="D60" s="127"/>
      <c r="E60" s="126"/>
      <c r="F60" s="128"/>
    </row>
    <row r="61" spans="1:6" x14ac:dyDescent="0.25">
      <c r="A61" s="112"/>
      <c r="B61" s="112"/>
      <c r="C61" s="127"/>
      <c r="D61" s="127"/>
      <c r="E61" s="127"/>
      <c r="F61" s="128"/>
    </row>
    <row r="64" spans="1:6" x14ac:dyDescent="0.25">
      <c r="F64" s="129" t="s">
        <v>209</v>
      </c>
    </row>
  </sheetData>
  <mergeCells count="4">
    <mergeCell ref="A6:F6"/>
    <mergeCell ref="B55:E55"/>
    <mergeCell ref="A5:F5"/>
    <mergeCell ref="A3:F4"/>
  </mergeCells>
  <pageMargins left="0.7" right="0.7"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25"/>
  <sheetViews>
    <sheetView topLeftCell="A119" zoomScale="86" zoomScaleNormal="86" workbookViewId="0">
      <selection activeCell="Q124" sqref="Q124"/>
    </sheetView>
  </sheetViews>
  <sheetFormatPr defaultColWidth="9.140625" defaultRowHeight="15" x14ac:dyDescent="0.25"/>
  <cols>
    <col min="2" max="2" width="48.140625" customWidth="1"/>
    <col min="3" max="3" width="17" customWidth="1"/>
    <col min="4" max="4" width="9" customWidth="1"/>
    <col min="5" max="5" width="11" customWidth="1"/>
    <col min="6" max="6" width="12.7109375" customWidth="1"/>
    <col min="7" max="7" width="12.5703125" customWidth="1"/>
    <col min="8" max="8" width="16.5703125" customWidth="1"/>
    <col min="9" max="9" width="26.85546875" hidden="1" customWidth="1"/>
    <col min="10" max="10" width="13.140625" hidden="1" customWidth="1"/>
    <col min="11" max="11" width="23" hidden="1" customWidth="1"/>
    <col min="12" max="12" width="17.42578125" bestFit="1" customWidth="1"/>
  </cols>
  <sheetData>
    <row r="1" spans="1:12" ht="60.75" customHeight="1" thickBot="1" x14ac:dyDescent="0.3">
      <c r="A1" s="140" t="s">
        <v>156</v>
      </c>
      <c r="B1" s="140"/>
      <c r="C1" s="140"/>
      <c r="D1" s="140"/>
      <c r="E1" s="140"/>
      <c r="F1" s="140"/>
      <c r="G1" s="140"/>
      <c r="H1" s="140"/>
      <c r="I1" s="140"/>
      <c r="J1" s="140"/>
      <c r="K1" s="141"/>
    </row>
    <row r="2" spans="1:12" s="1" customFormat="1" ht="68.25" customHeight="1" x14ac:dyDescent="0.25">
      <c r="A2" s="52" t="s">
        <v>0</v>
      </c>
      <c r="B2" s="53" t="s">
        <v>1</v>
      </c>
      <c r="C2" s="53" t="s">
        <v>2</v>
      </c>
      <c r="D2" s="53" t="s">
        <v>3</v>
      </c>
      <c r="E2" s="53" t="s">
        <v>4</v>
      </c>
      <c r="F2" s="53" t="s">
        <v>5</v>
      </c>
      <c r="G2" s="53" t="s">
        <v>6</v>
      </c>
      <c r="H2" s="53" t="s">
        <v>7</v>
      </c>
      <c r="I2" s="58" t="s">
        <v>49</v>
      </c>
      <c r="J2" s="72" t="s">
        <v>157</v>
      </c>
      <c r="K2" s="72" t="s">
        <v>159</v>
      </c>
    </row>
    <row r="3" spans="1:12" s="1" customFormat="1" ht="18" x14ac:dyDescent="0.25">
      <c r="A3" s="135"/>
      <c r="B3" s="136"/>
      <c r="C3" s="2"/>
      <c r="D3" s="2"/>
      <c r="E3" s="2"/>
      <c r="F3" s="2"/>
      <c r="G3" s="2"/>
      <c r="H3" s="2"/>
      <c r="I3" s="59"/>
      <c r="J3" s="75"/>
      <c r="K3" s="75"/>
    </row>
    <row r="4" spans="1:12" s="1" customFormat="1" ht="155.25" customHeight="1" x14ac:dyDescent="0.25">
      <c r="A4" s="55">
        <v>1</v>
      </c>
      <c r="B4" s="22" t="s">
        <v>14</v>
      </c>
      <c r="C4" s="10"/>
      <c r="D4" s="10"/>
      <c r="E4" s="10"/>
      <c r="F4" s="10"/>
      <c r="G4" s="10"/>
      <c r="H4" s="10"/>
      <c r="I4" s="60"/>
      <c r="J4" s="38"/>
      <c r="K4" s="38"/>
      <c r="L4" s="5"/>
    </row>
    <row r="5" spans="1:12" s="1" customFormat="1" ht="40.5" customHeight="1" x14ac:dyDescent="0.25">
      <c r="A5" s="84"/>
      <c r="B5" s="23" t="s">
        <v>128</v>
      </c>
      <c r="C5" s="11" t="s">
        <v>12</v>
      </c>
      <c r="D5" s="11">
        <v>2</v>
      </c>
      <c r="E5" s="11">
        <v>43.5</v>
      </c>
      <c r="F5" s="11">
        <v>2</v>
      </c>
      <c r="G5" s="11">
        <v>1.5</v>
      </c>
      <c r="H5" s="11">
        <f t="shared" ref="H5:H6" si="0">D5*E5*F5*G5</f>
        <v>261</v>
      </c>
      <c r="I5" s="61"/>
      <c r="J5" s="38"/>
      <c r="K5" s="38"/>
      <c r="L5" s="5"/>
    </row>
    <row r="6" spans="1:12" s="1" customFormat="1" ht="40.5" customHeight="1" x14ac:dyDescent="0.25">
      <c r="A6" s="84"/>
      <c r="B6" s="23" t="s">
        <v>129</v>
      </c>
      <c r="C6" s="11"/>
      <c r="D6" s="11">
        <v>3</v>
      </c>
      <c r="E6" s="11">
        <v>16</v>
      </c>
      <c r="F6" s="11">
        <v>2</v>
      </c>
      <c r="G6" s="11">
        <v>1.5</v>
      </c>
      <c r="H6" s="11">
        <f t="shared" si="0"/>
        <v>144</v>
      </c>
      <c r="I6" s="61"/>
      <c r="J6" s="38"/>
      <c r="K6" s="38"/>
      <c r="L6" s="5"/>
    </row>
    <row r="7" spans="1:12" s="1" customFormat="1" ht="40.5" customHeight="1" x14ac:dyDescent="0.25">
      <c r="A7" s="84"/>
      <c r="B7" s="23" t="s">
        <v>130</v>
      </c>
      <c r="C7" s="11" t="s">
        <v>12</v>
      </c>
      <c r="D7" s="11">
        <v>4</v>
      </c>
      <c r="E7" s="11">
        <v>5</v>
      </c>
      <c r="F7" s="11">
        <v>1</v>
      </c>
      <c r="G7" s="11">
        <v>1</v>
      </c>
      <c r="H7" s="11">
        <f t="shared" ref="H7:H8" si="1">D7*E7*F7*G7</f>
        <v>20</v>
      </c>
      <c r="I7" s="61"/>
      <c r="J7" s="38"/>
      <c r="K7" s="38"/>
      <c r="L7" s="5"/>
    </row>
    <row r="8" spans="1:12" s="1" customFormat="1" ht="40.5" customHeight="1" x14ac:dyDescent="0.25">
      <c r="A8" s="84"/>
      <c r="B8" s="23" t="s">
        <v>129</v>
      </c>
      <c r="C8" s="11"/>
      <c r="D8" s="11">
        <v>3</v>
      </c>
      <c r="E8" s="11">
        <v>5</v>
      </c>
      <c r="F8" s="11">
        <v>1</v>
      </c>
      <c r="G8" s="11">
        <v>1</v>
      </c>
      <c r="H8" s="11">
        <f t="shared" si="1"/>
        <v>15</v>
      </c>
      <c r="I8" s="61"/>
      <c r="J8" s="38"/>
      <c r="K8" s="38"/>
      <c r="L8" s="5"/>
    </row>
    <row r="9" spans="1:12" s="1" customFormat="1" ht="40.5" customHeight="1" x14ac:dyDescent="0.25">
      <c r="A9" s="85"/>
      <c r="B9" s="23" t="s">
        <v>105</v>
      </c>
      <c r="C9" s="12"/>
      <c r="D9" s="12">
        <v>1</v>
      </c>
      <c r="E9" s="12">
        <v>7</v>
      </c>
      <c r="F9" s="11">
        <v>3</v>
      </c>
      <c r="G9" s="11">
        <v>0.5</v>
      </c>
      <c r="H9" s="11">
        <f t="shared" ref="H9:H10" si="2">D9*E9*F9*G9</f>
        <v>10.5</v>
      </c>
      <c r="I9" s="61"/>
      <c r="J9" s="38"/>
      <c r="K9" s="38"/>
      <c r="L9" s="5"/>
    </row>
    <row r="10" spans="1:12" s="1" customFormat="1" ht="40.5" customHeight="1" x14ac:dyDescent="0.25">
      <c r="A10" s="85"/>
      <c r="B10" s="56" t="s">
        <v>151</v>
      </c>
      <c r="C10" s="12" t="s">
        <v>12</v>
      </c>
      <c r="D10" s="12">
        <v>2</v>
      </c>
      <c r="E10" s="12">
        <v>5</v>
      </c>
      <c r="F10" s="12">
        <v>4</v>
      </c>
      <c r="G10" s="12">
        <v>1</v>
      </c>
      <c r="H10" s="12">
        <f t="shared" si="2"/>
        <v>40</v>
      </c>
      <c r="I10" s="57"/>
      <c r="J10" s="38"/>
      <c r="K10" s="38"/>
      <c r="L10" s="5"/>
    </row>
    <row r="11" spans="1:12" s="1" customFormat="1" ht="61.5" customHeight="1" x14ac:dyDescent="0.25">
      <c r="A11" s="86"/>
      <c r="B11" s="14" t="s">
        <v>8</v>
      </c>
      <c r="C11" s="14"/>
      <c r="D11" s="14"/>
      <c r="E11" s="14"/>
      <c r="F11" s="14"/>
      <c r="G11" s="14"/>
      <c r="H11" s="14">
        <f>SUM(H5:H10)</f>
        <v>490.5</v>
      </c>
      <c r="I11" s="15">
        <v>6</v>
      </c>
      <c r="J11" s="76">
        <v>12</v>
      </c>
      <c r="K11" s="76">
        <f>H11*J11</f>
        <v>5886</v>
      </c>
    </row>
    <row r="12" spans="1:12" s="1" customFormat="1" ht="63" customHeight="1" x14ac:dyDescent="0.25">
      <c r="A12" s="54">
        <v>3</v>
      </c>
      <c r="B12" s="22" t="s">
        <v>15</v>
      </c>
      <c r="C12" s="10"/>
      <c r="D12" s="10"/>
      <c r="E12" s="10"/>
      <c r="F12" s="10"/>
      <c r="G12" s="10"/>
      <c r="H12" s="10"/>
      <c r="I12" s="60"/>
      <c r="J12" s="38"/>
      <c r="K12" s="75"/>
    </row>
    <row r="13" spans="1:12" s="1" customFormat="1" ht="40.5" customHeight="1" x14ac:dyDescent="0.25">
      <c r="A13" s="84"/>
      <c r="B13" s="23" t="s">
        <v>128</v>
      </c>
      <c r="C13" s="11" t="s">
        <v>12</v>
      </c>
      <c r="D13" s="11">
        <v>2</v>
      </c>
      <c r="E13" s="11">
        <v>40.5</v>
      </c>
      <c r="F13" s="11">
        <v>2</v>
      </c>
      <c r="G13" s="11">
        <v>0.25</v>
      </c>
      <c r="H13" s="11">
        <f t="shared" ref="H13:H18" si="3">D13*E13*F13*G13</f>
        <v>40.5</v>
      </c>
      <c r="I13" s="61"/>
      <c r="J13" s="38"/>
      <c r="K13" s="38"/>
      <c r="L13" s="5"/>
    </row>
    <row r="14" spans="1:12" s="1" customFormat="1" ht="40.5" customHeight="1" x14ac:dyDescent="0.25">
      <c r="A14" s="84"/>
      <c r="B14" s="23" t="s">
        <v>129</v>
      </c>
      <c r="C14" s="11"/>
      <c r="D14" s="11">
        <v>3</v>
      </c>
      <c r="E14" s="11">
        <v>16</v>
      </c>
      <c r="F14" s="11">
        <v>2</v>
      </c>
      <c r="G14" s="11">
        <v>0.25</v>
      </c>
      <c r="H14" s="11">
        <f t="shared" si="3"/>
        <v>24</v>
      </c>
      <c r="I14" s="61"/>
      <c r="J14" s="38"/>
      <c r="K14" s="38"/>
      <c r="L14" s="5"/>
    </row>
    <row r="15" spans="1:12" s="1" customFormat="1" ht="40.5" customHeight="1" x14ac:dyDescent="0.25">
      <c r="A15" s="84"/>
      <c r="B15" s="23" t="s">
        <v>130</v>
      </c>
      <c r="C15" s="11" t="s">
        <v>12</v>
      </c>
      <c r="D15" s="11">
        <v>4</v>
      </c>
      <c r="E15" s="11">
        <v>4</v>
      </c>
      <c r="F15" s="11">
        <v>1</v>
      </c>
      <c r="G15" s="11">
        <v>0.25</v>
      </c>
      <c r="H15" s="11">
        <f t="shared" si="3"/>
        <v>4</v>
      </c>
      <c r="I15" s="61"/>
      <c r="J15" s="38"/>
      <c r="K15" s="38"/>
      <c r="L15" s="5"/>
    </row>
    <row r="16" spans="1:12" s="1" customFormat="1" ht="40.5" customHeight="1" x14ac:dyDescent="0.25">
      <c r="A16" s="84"/>
      <c r="B16" s="23" t="s">
        <v>129</v>
      </c>
      <c r="C16" s="11"/>
      <c r="D16" s="11">
        <v>3</v>
      </c>
      <c r="E16" s="11">
        <v>4</v>
      </c>
      <c r="F16" s="11">
        <v>1</v>
      </c>
      <c r="G16" s="11">
        <v>0.25</v>
      </c>
      <c r="H16" s="11">
        <f t="shared" si="3"/>
        <v>3</v>
      </c>
      <c r="I16" s="61"/>
      <c r="J16" s="38"/>
      <c r="K16" s="38"/>
      <c r="L16" s="5"/>
    </row>
    <row r="17" spans="1:12" s="1" customFormat="1" ht="40.5" customHeight="1" x14ac:dyDescent="0.25">
      <c r="A17" s="85"/>
      <c r="B17" s="23" t="s">
        <v>131</v>
      </c>
      <c r="C17" s="12"/>
      <c r="D17" s="12">
        <v>2</v>
      </c>
      <c r="E17" s="12">
        <v>20</v>
      </c>
      <c r="F17" s="11">
        <v>16</v>
      </c>
      <c r="G17" s="11">
        <v>0.25</v>
      </c>
      <c r="H17" s="11">
        <f t="shared" si="3"/>
        <v>160</v>
      </c>
      <c r="I17" s="61"/>
      <c r="J17" s="38"/>
      <c r="K17" s="38"/>
      <c r="L17" s="5"/>
    </row>
    <row r="18" spans="1:12" s="1" customFormat="1" ht="40.5" customHeight="1" x14ac:dyDescent="0.25">
      <c r="A18" s="85"/>
      <c r="B18" s="23" t="s">
        <v>105</v>
      </c>
      <c r="C18" s="12"/>
      <c r="D18" s="12">
        <v>1</v>
      </c>
      <c r="E18" s="12">
        <v>7</v>
      </c>
      <c r="F18" s="11">
        <v>3</v>
      </c>
      <c r="G18" s="11">
        <v>0.25</v>
      </c>
      <c r="H18" s="11">
        <f t="shared" si="3"/>
        <v>5.25</v>
      </c>
      <c r="I18" s="61"/>
      <c r="J18" s="38"/>
      <c r="K18" s="38"/>
      <c r="L18" s="5"/>
    </row>
    <row r="19" spans="1:12" s="19" customFormat="1" ht="54.75" customHeight="1" x14ac:dyDescent="0.35">
      <c r="A19" s="87"/>
      <c r="B19" s="14" t="s">
        <v>8</v>
      </c>
      <c r="C19" s="14"/>
      <c r="D19" s="14"/>
      <c r="E19" s="14"/>
      <c r="F19" s="14"/>
      <c r="G19" s="14"/>
      <c r="H19" s="14">
        <f>SUM(H12:H18)</f>
        <v>236.75</v>
      </c>
      <c r="I19" s="62">
        <v>130</v>
      </c>
      <c r="J19" s="78">
        <v>85</v>
      </c>
      <c r="K19" s="78">
        <f>H19*J19</f>
        <v>20123.75</v>
      </c>
    </row>
    <row r="20" spans="1:12" s="1" customFormat="1" ht="221.25" customHeight="1" x14ac:dyDescent="0.25">
      <c r="A20" s="54">
        <v>4</v>
      </c>
      <c r="B20" s="24" t="s">
        <v>18</v>
      </c>
      <c r="C20" s="6"/>
      <c r="D20" s="6"/>
      <c r="E20" s="6"/>
      <c r="F20" s="6"/>
      <c r="G20" s="6"/>
      <c r="H20" s="6"/>
      <c r="I20" s="63"/>
      <c r="J20" s="75"/>
      <c r="K20" s="75"/>
    </row>
    <row r="21" spans="1:12" s="1" customFormat="1" ht="54.75" customHeight="1" x14ac:dyDescent="0.25">
      <c r="A21" s="54"/>
      <c r="B21" s="25" t="s">
        <v>46</v>
      </c>
      <c r="C21" s="6" t="s">
        <v>12</v>
      </c>
      <c r="D21" s="6">
        <v>1</v>
      </c>
      <c r="E21" s="6">
        <f>43+43+16+16+16</f>
        <v>134</v>
      </c>
      <c r="F21" s="6">
        <v>1.083</v>
      </c>
      <c r="G21" s="6">
        <v>0.75</v>
      </c>
      <c r="H21" s="6">
        <f>G21*F21*E21*D21</f>
        <v>108.84149999999998</v>
      </c>
      <c r="I21" s="63"/>
      <c r="J21" s="75">
        <v>400</v>
      </c>
      <c r="K21" s="75">
        <f>H21*J21</f>
        <v>43536.599999999991</v>
      </c>
    </row>
    <row r="22" spans="1:12" s="1" customFormat="1" ht="54.75" customHeight="1" x14ac:dyDescent="0.25">
      <c r="A22" s="54"/>
      <c r="B22" s="24" t="s">
        <v>199</v>
      </c>
      <c r="C22" s="6" t="s">
        <v>12</v>
      </c>
      <c r="D22" s="6">
        <v>1</v>
      </c>
      <c r="E22" s="6">
        <f>6.5+6.5+4.4+4.4</f>
        <v>21.799999999999997</v>
      </c>
      <c r="F22" s="6">
        <v>0.5</v>
      </c>
      <c r="G22" s="6">
        <v>0.5</v>
      </c>
      <c r="H22" s="6">
        <f>E22*F22*G22</f>
        <v>5.4499999999999993</v>
      </c>
      <c r="I22" s="63"/>
      <c r="J22" s="75"/>
      <c r="K22" s="75"/>
    </row>
    <row r="23" spans="1:12" s="1" customFormat="1" ht="54.75" customHeight="1" x14ac:dyDescent="0.25">
      <c r="A23" s="54"/>
      <c r="B23" s="25" t="s">
        <v>47</v>
      </c>
      <c r="C23" s="6" t="s">
        <v>12</v>
      </c>
      <c r="D23" s="6">
        <v>1</v>
      </c>
      <c r="E23" s="6">
        <f>E21</f>
        <v>134</v>
      </c>
      <c r="F23" s="6">
        <v>0.75</v>
      </c>
      <c r="G23" s="6">
        <v>0.75</v>
      </c>
      <c r="H23" s="6">
        <f t="shared" ref="H23" si="4">G23*F23*E23*D23</f>
        <v>75.375</v>
      </c>
      <c r="I23" s="63"/>
      <c r="J23" s="75">
        <v>400</v>
      </c>
      <c r="K23" s="75">
        <f>H23*J23</f>
        <v>30150</v>
      </c>
    </row>
    <row r="24" spans="1:12" s="1" customFormat="1" ht="82.5" customHeight="1" x14ac:dyDescent="0.25">
      <c r="A24" s="54"/>
      <c r="B24" s="51" t="s">
        <v>148</v>
      </c>
      <c r="C24" s="6" t="s">
        <v>12</v>
      </c>
      <c r="D24" s="6">
        <v>8</v>
      </c>
      <c r="E24" s="6">
        <v>4</v>
      </c>
      <c r="F24" s="6">
        <v>2</v>
      </c>
      <c r="G24" s="6">
        <v>0.25</v>
      </c>
      <c r="H24" s="6">
        <f>G24*F24*E24*D24</f>
        <v>16</v>
      </c>
      <c r="I24" s="63"/>
      <c r="J24" s="75">
        <v>400</v>
      </c>
      <c r="K24" s="75">
        <f>H24*J24</f>
        <v>6400</v>
      </c>
    </row>
    <row r="25" spans="1:12" s="1" customFormat="1" ht="82.5" customHeight="1" x14ac:dyDescent="0.25">
      <c r="A25" s="54"/>
      <c r="B25" s="51" t="s">
        <v>206</v>
      </c>
      <c r="C25" s="6" t="s">
        <v>207</v>
      </c>
      <c r="D25" s="6">
        <v>1</v>
      </c>
      <c r="E25" s="6">
        <v>5</v>
      </c>
      <c r="F25" s="6">
        <v>4</v>
      </c>
      <c r="G25" s="6">
        <v>0.33300000000000002</v>
      </c>
      <c r="H25" s="6">
        <f>G25*F25*E25</f>
        <v>6.66</v>
      </c>
      <c r="I25" s="63"/>
      <c r="J25" s="75"/>
      <c r="K25" s="75"/>
    </row>
    <row r="26" spans="1:12" s="19" customFormat="1" ht="54.75" customHeight="1" x14ac:dyDescent="0.4">
      <c r="A26" s="87"/>
      <c r="B26" s="14" t="s">
        <v>19</v>
      </c>
      <c r="C26" s="14"/>
      <c r="D26" s="14"/>
      <c r="E26" s="14"/>
      <c r="F26" s="14"/>
      <c r="G26" s="14"/>
      <c r="H26" s="14">
        <f>H23+H24+H21+H25</f>
        <v>206.87649999999999</v>
      </c>
      <c r="I26" s="62">
        <v>337</v>
      </c>
      <c r="J26" s="77"/>
      <c r="K26" s="77">
        <f>K24+K23+K21</f>
        <v>80086.599999999991</v>
      </c>
    </row>
    <row r="27" spans="1:12" s="1" customFormat="1" ht="101.25" customHeight="1" x14ac:dyDescent="0.25">
      <c r="A27" s="54">
        <v>5</v>
      </c>
      <c r="B27" s="24" t="s">
        <v>20</v>
      </c>
      <c r="C27" s="6"/>
      <c r="D27" s="6"/>
      <c r="E27" s="6"/>
      <c r="F27" s="6"/>
      <c r="G27" s="6"/>
      <c r="H27" s="6"/>
      <c r="I27" s="63"/>
      <c r="J27" s="75"/>
      <c r="K27" s="75"/>
    </row>
    <row r="28" spans="1:12" s="1" customFormat="1" ht="54.75" customHeight="1" x14ac:dyDescent="0.25">
      <c r="A28" s="54"/>
      <c r="B28" s="25" t="s">
        <v>83</v>
      </c>
      <c r="C28" s="6" t="s">
        <v>84</v>
      </c>
      <c r="D28" s="6"/>
      <c r="E28" s="6"/>
      <c r="F28" s="6"/>
      <c r="G28" s="6"/>
      <c r="H28" s="6">
        <f>H26*5.5/112</f>
        <v>10.159113839285713</v>
      </c>
      <c r="I28" s="63"/>
      <c r="J28" s="75"/>
      <c r="K28" s="75"/>
    </row>
    <row r="29" spans="1:12" s="1" customFormat="1" ht="54.75" customHeight="1" x14ac:dyDescent="0.25">
      <c r="A29" s="54"/>
      <c r="B29" s="25" t="s">
        <v>85</v>
      </c>
      <c r="C29" s="6" t="s">
        <v>22</v>
      </c>
      <c r="D29" s="6"/>
      <c r="E29" s="6"/>
      <c r="F29" s="6"/>
      <c r="G29" s="6"/>
      <c r="H29" s="6">
        <f>H28*50.81</f>
        <v>516.18457417410707</v>
      </c>
      <c r="I29" s="63"/>
      <c r="J29" s="75"/>
      <c r="K29" s="75"/>
    </row>
    <row r="30" spans="1:12" s="1" customFormat="1" ht="54.75" customHeight="1" x14ac:dyDescent="0.25">
      <c r="A30" s="54"/>
      <c r="B30" s="25"/>
      <c r="C30" s="6"/>
      <c r="D30" s="6"/>
      <c r="E30" s="6"/>
      <c r="F30" s="6"/>
      <c r="G30" s="6"/>
      <c r="H30" s="6"/>
      <c r="I30" s="63"/>
      <c r="J30" s="75"/>
      <c r="K30" s="75"/>
    </row>
    <row r="31" spans="1:12" s="19" customFormat="1" ht="54.75" customHeight="1" x14ac:dyDescent="0.35">
      <c r="A31" s="87"/>
      <c r="B31" s="14" t="s">
        <v>21</v>
      </c>
      <c r="C31" s="14"/>
      <c r="D31" s="14"/>
      <c r="E31" s="14"/>
      <c r="F31" s="14"/>
      <c r="G31" s="14"/>
      <c r="H31" s="14">
        <f>H29:I29</f>
        <v>516.18457417410707</v>
      </c>
      <c r="I31" s="62">
        <v>140</v>
      </c>
      <c r="J31" s="78">
        <v>290</v>
      </c>
      <c r="K31" s="78">
        <f>J31*H31</f>
        <v>149693.52651049104</v>
      </c>
    </row>
    <row r="32" spans="1:12" s="1" customFormat="1" ht="42.75" customHeight="1" x14ac:dyDescent="0.25">
      <c r="A32" s="54">
        <v>6</v>
      </c>
      <c r="B32" s="26" t="s">
        <v>17</v>
      </c>
      <c r="C32" s="7"/>
      <c r="D32" s="7"/>
      <c r="E32" s="7"/>
      <c r="F32" s="7"/>
      <c r="G32" s="7"/>
      <c r="H32" s="7"/>
      <c r="I32" s="64"/>
      <c r="J32" s="75"/>
      <c r="K32" s="75"/>
    </row>
    <row r="33" spans="1:12" s="1" customFormat="1" ht="42.75" customHeight="1" x14ac:dyDescent="0.25">
      <c r="A33" s="54"/>
      <c r="B33" s="26" t="s">
        <v>132</v>
      </c>
      <c r="C33" s="7" t="s">
        <v>23</v>
      </c>
      <c r="D33" s="7">
        <v>2</v>
      </c>
      <c r="E33" s="7">
        <v>20</v>
      </c>
      <c r="F33" s="7">
        <v>16</v>
      </c>
      <c r="G33" s="7">
        <v>2.5</v>
      </c>
      <c r="H33" s="7">
        <f>D33*E33*F33*G33</f>
        <v>1600</v>
      </c>
      <c r="I33" s="64"/>
      <c r="J33" s="75"/>
      <c r="K33" s="75"/>
    </row>
    <row r="34" spans="1:12" s="1" customFormat="1" ht="42.75" customHeight="1" x14ac:dyDescent="0.25">
      <c r="A34" s="54"/>
      <c r="B34" s="26" t="s">
        <v>150</v>
      </c>
      <c r="C34" s="7" t="s">
        <v>23</v>
      </c>
      <c r="D34" s="7">
        <v>2</v>
      </c>
      <c r="E34" s="7">
        <v>4</v>
      </c>
      <c r="F34" s="7">
        <v>4</v>
      </c>
      <c r="G34" s="7">
        <v>2.5</v>
      </c>
      <c r="H34" s="7">
        <f>D34*E34*F34*G34</f>
        <v>80</v>
      </c>
      <c r="I34" s="64"/>
      <c r="J34" s="75"/>
      <c r="K34" s="75"/>
    </row>
    <row r="35" spans="1:12" s="19" customFormat="1" ht="42.75" customHeight="1" x14ac:dyDescent="0.4">
      <c r="A35" s="87"/>
      <c r="B35" s="21" t="s">
        <v>24</v>
      </c>
      <c r="C35" s="16"/>
      <c r="D35" s="16"/>
      <c r="E35" s="16"/>
      <c r="F35" s="16"/>
      <c r="G35" s="16"/>
      <c r="H35" s="16">
        <f>SUM(H33:H34)</f>
        <v>1680</v>
      </c>
      <c r="I35" s="65">
        <v>5</v>
      </c>
      <c r="J35" s="77">
        <v>20</v>
      </c>
      <c r="K35" s="77">
        <f>H35*J35</f>
        <v>33600</v>
      </c>
    </row>
    <row r="36" spans="1:12" s="1" customFormat="1" ht="101.25" x14ac:dyDescent="0.25">
      <c r="A36" s="54">
        <v>7</v>
      </c>
      <c r="B36" s="26" t="s">
        <v>149</v>
      </c>
      <c r="C36" s="7"/>
      <c r="D36" s="7"/>
      <c r="E36" s="7"/>
      <c r="F36" s="7"/>
      <c r="G36" s="7"/>
      <c r="H36" s="7"/>
      <c r="I36" s="64"/>
      <c r="J36" s="75"/>
      <c r="K36" s="75"/>
    </row>
    <row r="37" spans="1:12" s="1" customFormat="1" ht="40.5" customHeight="1" x14ac:dyDescent="0.25">
      <c r="A37" s="85">
        <v>1</v>
      </c>
      <c r="B37" s="23" t="s">
        <v>175</v>
      </c>
      <c r="C37" s="11" t="s">
        <v>134</v>
      </c>
      <c r="D37" s="11">
        <v>2</v>
      </c>
      <c r="E37" s="11">
        <v>43.5</v>
      </c>
      <c r="F37" s="11">
        <v>1.083</v>
      </c>
      <c r="G37" s="11">
        <v>3.5</v>
      </c>
      <c r="H37" s="11">
        <f t="shared" ref="H37" si="5">D37*E37*F37*G37</f>
        <v>329.77350000000001</v>
      </c>
      <c r="I37" s="61"/>
      <c r="J37" s="38"/>
      <c r="K37" s="38"/>
      <c r="L37" s="5"/>
    </row>
    <row r="38" spans="1:12" s="1" customFormat="1" ht="40.5" customHeight="1" x14ac:dyDescent="0.25">
      <c r="A38" s="85">
        <v>2</v>
      </c>
      <c r="B38" s="23" t="s">
        <v>133</v>
      </c>
      <c r="C38" s="11"/>
      <c r="D38" s="11">
        <v>3</v>
      </c>
      <c r="E38" s="11">
        <v>16</v>
      </c>
      <c r="F38" s="11">
        <v>1.083</v>
      </c>
      <c r="G38" s="11">
        <v>3.5</v>
      </c>
      <c r="H38" s="11">
        <f t="shared" ref="H38:H39" si="6">D38*E38*F38*G38</f>
        <v>181.94399999999999</v>
      </c>
      <c r="I38" s="61"/>
      <c r="J38" s="38"/>
      <c r="K38" s="38"/>
      <c r="L38" s="5"/>
    </row>
    <row r="39" spans="1:12" s="1" customFormat="1" ht="40.5" customHeight="1" x14ac:dyDescent="0.25">
      <c r="A39" s="85">
        <v>1</v>
      </c>
      <c r="B39" s="23" t="s">
        <v>176</v>
      </c>
      <c r="C39" s="11" t="s">
        <v>134</v>
      </c>
      <c r="D39" s="11">
        <v>4</v>
      </c>
      <c r="E39" s="11">
        <v>5</v>
      </c>
      <c r="F39" s="11">
        <v>0.75</v>
      </c>
      <c r="G39" s="11">
        <v>3.5</v>
      </c>
      <c r="H39" s="11">
        <f t="shared" si="6"/>
        <v>52.5</v>
      </c>
      <c r="I39" s="61"/>
      <c r="J39" s="38"/>
      <c r="K39" s="38"/>
      <c r="L39" s="5"/>
    </row>
    <row r="40" spans="1:12" s="1" customFormat="1" ht="40.5" customHeight="1" x14ac:dyDescent="0.25">
      <c r="A40" s="85">
        <v>2</v>
      </c>
      <c r="B40" s="23" t="s">
        <v>136</v>
      </c>
      <c r="C40" s="11"/>
      <c r="D40" s="11">
        <v>4</v>
      </c>
      <c r="E40" s="11">
        <v>5</v>
      </c>
      <c r="F40" s="11">
        <v>0.75</v>
      </c>
      <c r="G40" s="11">
        <v>3.5</v>
      </c>
      <c r="H40" s="11">
        <f t="shared" ref="H40:H41" si="7">D40*E40*F40*G40</f>
        <v>52.5</v>
      </c>
      <c r="I40" s="61"/>
      <c r="J40" s="38"/>
      <c r="K40" s="38"/>
      <c r="L40" s="5"/>
    </row>
    <row r="41" spans="1:12" s="1" customFormat="1" ht="40.5" customHeight="1" x14ac:dyDescent="0.25">
      <c r="A41" s="85">
        <v>1</v>
      </c>
      <c r="B41" s="23" t="s">
        <v>151</v>
      </c>
      <c r="C41" s="12" t="s">
        <v>134</v>
      </c>
      <c r="D41" s="12">
        <v>2</v>
      </c>
      <c r="E41" s="12">
        <v>4</v>
      </c>
      <c r="F41" s="11">
        <v>0.5</v>
      </c>
      <c r="G41" s="11">
        <v>3.5</v>
      </c>
      <c r="H41" s="11">
        <f t="shared" si="7"/>
        <v>14</v>
      </c>
      <c r="I41" s="61"/>
      <c r="J41" s="38"/>
      <c r="K41" s="38"/>
      <c r="L41" s="5"/>
    </row>
    <row r="42" spans="1:12" s="1" customFormat="1" ht="40.5" customHeight="1" x14ac:dyDescent="0.25">
      <c r="A42" s="85">
        <v>1</v>
      </c>
      <c r="B42" s="23" t="s">
        <v>187</v>
      </c>
      <c r="C42" s="12" t="s">
        <v>188</v>
      </c>
      <c r="D42" s="12">
        <v>3</v>
      </c>
      <c r="E42" s="12"/>
      <c r="F42" s="11">
        <v>3.5</v>
      </c>
      <c r="G42" s="11">
        <v>0.5</v>
      </c>
      <c r="H42" s="11">
        <v>10</v>
      </c>
      <c r="I42" s="61"/>
      <c r="J42" s="38"/>
      <c r="K42" s="38"/>
      <c r="L42" s="5"/>
    </row>
    <row r="43" spans="1:12" s="1" customFormat="1" ht="40.5" customHeight="1" x14ac:dyDescent="0.25">
      <c r="A43" s="85">
        <v>1</v>
      </c>
      <c r="B43" s="23" t="s">
        <v>203</v>
      </c>
      <c r="C43" s="12" t="s">
        <v>202</v>
      </c>
      <c r="D43" s="12">
        <v>2</v>
      </c>
      <c r="E43" s="12">
        <v>5</v>
      </c>
      <c r="F43" s="11">
        <v>0.33</v>
      </c>
      <c r="G43" s="11">
        <v>4</v>
      </c>
      <c r="H43" s="11">
        <f>G43*F43*E43*D43</f>
        <v>13.200000000000001</v>
      </c>
      <c r="I43" s="61"/>
      <c r="J43" s="38"/>
      <c r="K43" s="38"/>
      <c r="L43" s="5"/>
    </row>
    <row r="44" spans="1:12" s="1" customFormat="1" ht="40.5" customHeight="1" x14ac:dyDescent="0.25">
      <c r="A44" s="85"/>
      <c r="B44" s="23" t="s">
        <v>204</v>
      </c>
      <c r="C44" s="12" t="s">
        <v>205</v>
      </c>
      <c r="D44" s="12">
        <v>3</v>
      </c>
      <c r="E44" s="12">
        <v>4</v>
      </c>
      <c r="F44" s="11">
        <v>0.33</v>
      </c>
      <c r="G44" s="11">
        <v>4</v>
      </c>
      <c r="H44" s="11">
        <f>G44*F44*E44*D44</f>
        <v>15.84</v>
      </c>
      <c r="I44" s="61"/>
      <c r="J44" s="38"/>
      <c r="K44" s="38"/>
      <c r="L44" s="5"/>
    </row>
    <row r="45" spans="1:12" s="1" customFormat="1" ht="40.5" customHeight="1" x14ac:dyDescent="0.25">
      <c r="A45" s="85"/>
      <c r="B45" s="23" t="s">
        <v>137</v>
      </c>
      <c r="C45" s="12"/>
      <c r="D45" s="12"/>
      <c r="E45" s="12"/>
      <c r="F45" s="11"/>
      <c r="G45" s="11"/>
      <c r="H45" s="17">
        <f>SUM(H37:H44)</f>
        <v>669.75750000000005</v>
      </c>
      <c r="I45" s="61"/>
      <c r="J45" s="81">
        <v>250</v>
      </c>
      <c r="K45" s="81">
        <f>H45*J45</f>
        <v>167439.375</v>
      </c>
      <c r="L45" s="5"/>
    </row>
    <row r="46" spans="1:12" s="1" customFormat="1" ht="40.5" customHeight="1" x14ac:dyDescent="0.25">
      <c r="A46" s="85">
        <v>1</v>
      </c>
      <c r="B46" s="23"/>
      <c r="C46" s="12"/>
      <c r="D46" s="12"/>
      <c r="E46" s="12"/>
      <c r="F46" s="11"/>
      <c r="G46" s="11"/>
      <c r="H46" s="11"/>
      <c r="I46" s="61"/>
      <c r="J46" s="38"/>
      <c r="K46" s="38"/>
      <c r="L46" s="5"/>
    </row>
    <row r="47" spans="1:12" s="1" customFormat="1" ht="114.75" customHeight="1" x14ac:dyDescent="0.25">
      <c r="A47" s="85"/>
      <c r="B47" s="49" t="s">
        <v>186</v>
      </c>
      <c r="C47" s="12"/>
      <c r="D47" s="12"/>
      <c r="E47" s="12"/>
      <c r="F47" s="11"/>
      <c r="G47" s="11"/>
      <c r="H47" s="11"/>
      <c r="I47" s="61"/>
      <c r="J47" s="38"/>
      <c r="K47" s="38"/>
      <c r="L47" s="5"/>
    </row>
    <row r="48" spans="1:12" s="1" customFormat="1" ht="40.5" customHeight="1" x14ac:dyDescent="0.25">
      <c r="A48" s="85">
        <v>1</v>
      </c>
      <c r="B48" s="23" t="s">
        <v>185</v>
      </c>
      <c r="C48" s="11" t="s">
        <v>134</v>
      </c>
      <c r="D48" s="11">
        <v>2</v>
      </c>
      <c r="E48" s="11">
        <v>43</v>
      </c>
      <c r="F48" s="11">
        <v>0.75</v>
      </c>
      <c r="G48" s="11">
        <v>11</v>
      </c>
      <c r="H48" s="11">
        <f>D48*E48*F48*G48</f>
        <v>709.5</v>
      </c>
      <c r="I48" s="61"/>
      <c r="J48" s="38"/>
      <c r="K48" s="38"/>
      <c r="L48" s="5"/>
    </row>
    <row r="49" spans="1:12" s="1" customFormat="1" ht="40.5" customHeight="1" x14ac:dyDescent="0.25">
      <c r="A49" s="85">
        <v>2</v>
      </c>
      <c r="B49" s="23" t="s">
        <v>133</v>
      </c>
      <c r="C49" s="11"/>
      <c r="D49" s="11">
        <v>3</v>
      </c>
      <c r="E49" s="11">
        <v>16</v>
      </c>
      <c r="F49" s="11">
        <v>0.75</v>
      </c>
      <c r="G49" s="11">
        <v>11</v>
      </c>
      <c r="H49" s="11">
        <f t="shared" ref="H49:H52" si="8">D49*E49*F49*G49</f>
        <v>396</v>
      </c>
      <c r="I49" s="61"/>
      <c r="J49" s="38"/>
      <c r="K49" s="38"/>
      <c r="L49" s="5"/>
    </row>
    <row r="50" spans="1:12" s="1" customFormat="1" ht="40.5" customHeight="1" x14ac:dyDescent="0.25">
      <c r="A50" s="85">
        <v>1</v>
      </c>
      <c r="B50" s="23" t="s">
        <v>135</v>
      </c>
      <c r="C50" s="11" t="s">
        <v>134</v>
      </c>
      <c r="D50" s="11">
        <v>4</v>
      </c>
      <c r="E50" s="11">
        <v>5</v>
      </c>
      <c r="F50" s="11">
        <v>0.3</v>
      </c>
      <c r="G50" s="11">
        <v>7</v>
      </c>
      <c r="H50" s="11">
        <f t="shared" si="8"/>
        <v>42</v>
      </c>
      <c r="I50" s="61"/>
      <c r="J50" s="38"/>
      <c r="K50" s="38"/>
      <c r="L50" s="5"/>
    </row>
    <row r="51" spans="1:12" s="1" customFormat="1" ht="40.5" customHeight="1" x14ac:dyDescent="0.25">
      <c r="A51" s="85">
        <v>2</v>
      </c>
      <c r="B51" s="23" t="s">
        <v>136</v>
      </c>
      <c r="C51" s="11"/>
      <c r="D51" s="11">
        <v>4</v>
      </c>
      <c r="E51" s="11">
        <v>5</v>
      </c>
      <c r="F51" s="11">
        <v>0.3</v>
      </c>
      <c r="G51" s="11">
        <v>7</v>
      </c>
      <c r="H51" s="11">
        <f t="shared" si="8"/>
        <v>42</v>
      </c>
      <c r="I51" s="61"/>
      <c r="J51" s="38"/>
      <c r="K51" s="38"/>
      <c r="L51" s="5"/>
    </row>
    <row r="52" spans="1:12" s="1" customFormat="1" ht="40.5" customHeight="1" x14ac:dyDescent="0.25">
      <c r="A52" s="85">
        <v>1</v>
      </c>
      <c r="B52" s="56" t="s">
        <v>151</v>
      </c>
      <c r="C52" s="12" t="s">
        <v>134</v>
      </c>
      <c r="D52" s="12">
        <v>2</v>
      </c>
      <c r="E52" s="12">
        <v>6</v>
      </c>
      <c r="F52" s="12">
        <v>0.5</v>
      </c>
      <c r="G52" s="12">
        <v>3</v>
      </c>
      <c r="H52" s="12">
        <f t="shared" si="8"/>
        <v>18</v>
      </c>
      <c r="I52" s="61"/>
      <c r="J52" s="38"/>
      <c r="K52" s="38"/>
      <c r="L52" s="5"/>
    </row>
    <row r="53" spans="1:12" s="1" customFormat="1" ht="37.5" customHeight="1" x14ac:dyDescent="0.25">
      <c r="A53" s="54"/>
      <c r="B53" s="25" t="s">
        <v>160</v>
      </c>
      <c r="C53" s="8"/>
      <c r="D53" s="8"/>
      <c r="E53" s="8"/>
      <c r="F53" s="8"/>
      <c r="G53" s="8"/>
      <c r="H53" s="14">
        <f>SUM(H48:H52)</f>
        <v>1207.5</v>
      </c>
      <c r="I53" s="64"/>
      <c r="J53" s="78">
        <v>300</v>
      </c>
      <c r="K53" s="78"/>
    </row>
    <row r="54" spans="1:12" s="1" customFormat="1" ht="63" customHeight="1" x14ac:dyDescent="0.25">
      <c r="A54" s="54"/>
      <c r="B54" s="26" t="s">
        <v>26</v>
      </c>
      <c r="C54" s="7"/>
      <c r="D54" s="7"/>
      <c r="E54" s="7"/>
      <c r="F54" s="7"/>
      <c r="G54" s="7"/>
      <c r="H54" s="7"/>
      <c r="I54" s="64"/>
      <c r="J54" s="75"/>
      <c r="K54" s="75"/>
      <c r="L54" s="4"/>
    </row>
    <row r="55" spans="1:12" s="1" customFormat="1" ht="30" customHeight="1" x14ac:dyDescent="0.25">
      <c r="A55" s="54"/>
      <c r="B55" s="26" t="s">
        <v>27</v>
      </c>
      <c r="C55" s="7" t="s">
        <v>12</v>
      </c>
      <c r="D55" s="7">
        <v>9</v>
      </c>
      <c r="E55" s="7">
        <v>3</v>
      </c>
      <c r="F55" s="7">
        <v>0.5</v>
      </c>
      <c r="G55" s="7">
        <v>4</v>
      </c>
      <c r="H55" s="7">
        <f>G55*F55*E55*D55</f>
        <v>54</v>
      </c>
      <c r="I55" s="64"/>
      <c r="J55" s="75"/>
      <c r="K55" s="75"/>
    </row>
    <row r="56" spans="1:12" s="1" customFormat="1" ht="30" customHeight="1" x14ac:dyDescent="0.25">
      <c r="A56" s="54"/>
      <c r="B56" s="26" t="s">
        <v>28</v>
      </c>
      <c r="C56" s="7" t="s">
        <v>12</v>
      </c>
      <c r="D56" s="7">
        <v>3</v>
      </c>
      <c r="E56" s="7">
        <v>3.5</v>
      </c>
      <c r="F56" s="7">
        <v>0.5</v>
      </c>
      <c r="G56" s="7">
        <v>7</v>
      </c>
      <c r="H56" s="7">
        <f>G56*F56*E56*D56</f>
        <v>36.75</v>
      </c>
      <c r="I56" s="64"/>
      <c r="J56" s="75"/>
      <c r="K56" s="75"/>
    </row>
    <row r="57" spans="1:12" s="1" customFormat="1" ht="30" customHeight="1" x14ac:dyDescent="0.25">
      <c r="A57" s="84"/>
      <c r="B57" s="27" t="s">
        <v>29</v>
      </c>
      <c r="C57" s="7"/>
      <c r="D57" s="7"/>
      <c r="E57" s="7"/>
      <c r="F57" s="7"/>
      <c r="G57" s="7"/>
      <c r="H57" s="7">
        <f>SUM(H55:H56)</f>
        <v>90.75</v>
      </c>
      <c r="I57" s="64"/>
      <c r="J57" s="75"/>
      <c r="K57" s="75"/>
    </row>
    <row r="58" spans="1:12" s="1" customFormat="1" ht="30" customHeight="1" x14ac:dyDescent="0.25">
      <c r="A58" s="84"/>
      <c r="B58" s="27"/>
      <c r="C58" s="7"/>
      <c r="D58" s="7"/>
      <c r="E58" s="7"/>
      <c r="F58" s="7"/>
      <c r="G58" s="7"/>
      <c r="H58" s="7"/>
      <c r="I58" s="64"/>
      <c r="J58" s="75"/>
      <c r="K58" s="75"/>
    </row>
    <row r="59" spans="1:12" s="19" customFormat="1" ht="30" customHeight="1" x14ac:dyDescent="0.4">
      <c r="A59" s="88"/>
      <c r="B59" s="17" t="s">
        <v>30</v>
      </c>
      <c r="C59" s="18"/>
      <c r="D59" s="18"/>
      <c r="E59" s="18"/>
      <c r="F59" s="18"/>
      <c r="G59" s="18"/>
      <c r="H59" s="18">
        <f>H53-H57</f>
        <v>1116.75</v>
      </c>
      <c r="I59" s="66">
        <v>140</v>
      </c>
      <c r="J59" s="77">
        <v>300</v>
      </c>
      <c r="K59" s="77">
        <f>H59*J59</f>
        <v>335025</v>
      </c>
    </row>
    <row r="60" spans="1:12" s="1" customFormat="1" ht="231" x14ac:dyDescent="0.25">
      <c r="A60" s="84">
        <v>8</v>
      </c>
      <c r="B60" s="23" t="s">
        <v>88</v>
      </c>
      <c r="C60" s="13"/>
      <c r="D60" s="13"/>
      <c r="E60" s="13"/>
      <c r="F60" s="13"/>
      <c r="G60" s="13"/>
      <c r="H60" s="13"/>
      <c r="I60" s="67"/>
      <c r="J60" s="75"/>
      <c r="K60" s="75"/>
    </row>
    <row r="61" spans="1:12" s="1" customFormat="1" ht="30" customHeight="1" x14ac:dyDescent="0.25">
      <c r="A61" s="84"/>
      <c r="B61" s="23" t="s">
        <v>132</v>
      </c>
      <c r="C61" s="13" t="s">
        <v>31</v>
      </c>
      <c r="D61" s="13">
        <v>1</v>
      </c>
      <c r="E61" s="13">
        <v>43.5</v>
      </c>
      <c r="F61" s="13">
        <v>17.5</v>
      </c>
      <c r="G61" s="13"/>
      <c r="H61" s="13">
        <f>F61*E61*D61</f>
        <v>761.25</v>
      </c>
      <c r="I61" s="67"/>
      <c r="J61" s="75"/>
      <c r="K61" s="75"/>
    </row>
    <row r="62" spans="1:12" s="1" customFormat="1" ht="30" customHeight="1" x14ac:dyDescent="0.25">
      <c r="A62" s="84"/>
      <c r="B62" s="23" t="s">
        <v>126</v>
      </c>
      <c r="C62" s="13" t="s">
        <v>31</v>
      </c>
      <c r="D62" s="13">
        <v>2</v>
      </c>
      <c r="E62" s="13">
        <v>4</v>
      </c>
      <c r="F62" s="13">
        <v>4</v>
      </c>
      <c r="G62" s="13"/>
      <c r="H62" s="13">
        <f>F62*E62*D62</f>
        <v>32</v>
      </c>
      <c r="I62" s="67"/>
      <c r="J62" s="75"/>
      <c r="K62" s="75"/>
    </row>
    <row r="63" spans="1:12" s="19" customFormat="1" ht="30" customHeight="1" x14ac:dyDescent="0.4">
      <c r="A63" s="88"/>
      <c r="B63" s="17" t="s">
        <v>8</v>
      </c>
      <c r="C63" s="18"/>
      <c r="D63" s="18"/>
      <c r="E63" s="18"/>
      <c r="F63" s="18"/>
      <c r="G63" s="18"/>
      <c r="H63" s="18">
        <f>SUM(H61:I62)</f>
        <v>793.25</v>
      </c>
      <c r="I63" s="66">
        <f>10+24+5</f>
        <v>39</v>
      </c>
      <c r="J63" s="77">
        <v>25</v>
      </c>
      <c r="K63" s="77">
        <f>J63*H63</f>
        <v>19831.25</v>
      </c>
    </row>
    <row r="64" spans="1:12" s="1" customFormat="1" ht="60.75" x14ac:dyDescent="0.25">
      <c r="A64" s="84">
        <v>9</v>
      </c>
      <c r="B64" s="27" t="s">
        <v>89</v>
      </c>
      <c r="C64" s="13"/>
      <c r="D64" s="13"/>
      <c r="E64" s="13"/>
      <c r="F64" s="13"/>
      <c r="G64" s="13"/>
      <c r="H64" s="13"/>
      <c r="I64" s="67"/>
      <c r="J64" s="75"/>
      <c r="K64" s="75"/>
    </row>
    <row r="65" spans="1:11" s="1" customFormat="1" ht="30" customHeight="1" x14ac:dyDescent="0.25">
      <c r="A65" s="84"/>
      <c r="B65" s="27" t="s">
        <v>95</v>
      </c>
      <c r="C65" s="13"/>
      <c r="D65" s="13"/>
      <c r="E65" s="13"/>
      <c r="F65" s="13"/>
      <c r="G65" s="13"/>
      <c r="H65" s="13"/>
      <c r="I65" s="67"/>
      <c r="J65" s="75"/>
      <c r="K65" s="75"/>
    </row>
    <row r="66" spans="1:11" s="1" customFormat="1" ht="30" customHeight="1" x14ac:dyDescent="0.25">
      <c r="A66" s="84"/>
      <c r="B66" s="27" t="s">
        <v>106</v>
      </c>
      <c r="C66" s="13" t="s">
        <v>13</v>
      </c>
      <c r="D66" s="13">
        <v>8</v>
      </c>
      <c r="E66" s="13">
        <v>16.5</v>
      </c>
      <c r="F66" s="13"/>
      <c r="G66" s="13"/>
      <c r="H66" s="13">
        <f>E66*D66</f>
        <v>132</v>
      </c>
      <c r="I66" s="67"/>
      <c r="J66" s="75"/>
      <c r="K66" s="75"/>
    </row>
    <row r="67" spans="1:11" s="19" customFormat="1" ht="30" customHeight="1" x14ac:dyDescent="0.4">
      <c r="A67" s="88"/>
      <c r="B67" s="20" t="s">
        <v>90</v>
      </c>
      <c r="C67" s="18"/>
      <c r="D67" s="18"/>
      <c r="E67" s="18"/>
      <c r="F67" s="18"/>
      <c r="G67" s="18"/>
      <c r="H67" s="18">
        <f>SUM(H66:H66)</f>
        <v>132</v>
      </c>
      <c r="I67" s="66">
        <v>280</v>
      </c>
      <c r="J67" s="77">
        <v>785</v>
      </c>
      <c r="K67" s="77">
        <f>J67*H67</f>
        <v>103620</v>
      </c>
    </row>
    <row r="68" spans="1:11" s="1" customFormat="1" ht="40.5" x14ac:dyDescent="0.25">
      <c r="A68" s="84"/>
      <c r="B68" s="27" t="s">
        <v>91</v>
      </c>
      <c r="C68" s="13"/>
      <c r="D68" s="13"/>
      <c r="E68" s="13"/>
      <c r="F68" s="13"/>
      <c r="G68" s="13"/>
      <c r="H68" s="13"/>
      <c r="I68" s="67"/>
      <c r="J68" s="75"/>
      <c r="K68" s="75"/>
    </row>
    <row r="69" spans="1:11" s="1" customFormat="1" ht="30" customHeight="1" x14ac:dyDescent="0.25">
      <c r="A69" s="84"/>
      <c r="B69" s="27" t="s">
        <v>132</v>
      </c>
      <c r="C69" s="13" t="s">
        <v>13</v>
      </c>
      <c r="D69" s="13">
        <v>15</v>
      </c>
      <c r="E69" s="13">
        <v>43.5</v>
      </c>
      <c r="F69" s="13"/>
      <c r="G69" s="13"/>
      <c r="H69" s="13">
        <f>E69*D69</f>
        <v>652.5</v>
      </c>
      <c r="I69" s="67"/>
      <c r="J69" s="75"/>
      <c r="K69" s="75"/>
    </row>
    <row r="70" spans="1:11" s="1" customFormat="1" ht="30" customHeight="1" x14ac:dyDescent="0.25">
      <c r="A70" s="84"/>
      <c r="B70" s="27" t="s">
        <v>138</v>
      </c>
      <c r="C70" s="13" t="s">
        <v>13</v>
      </c>
      <c r="D70" s="13">
        <v>10</v>
      </c>
      <c r="E70" s="13">
        <v>4</v>
      </c>
      <c r="F70" s="13"/>
      <c r="G70" s="13"/>
      <c r="H70" s="13">
        <f>E70*D70</f>
        <v>40</v>
      </c>
      <c r="I70" s="67"/>
      <c r="J70" s="75"/>
      <c r="K70" s="75"/>
    </row>
    <row r="71" spans="1:11" s="19" customFormat="1" ht="30" customHeight="1" x14ac:dyDescent="0.4">
      <c r="A71" s="88"/>
      <c r="B71" s="17" t="s">
        <v>92</v>
      </c>
      <c r="C71" s="18"/>
      <c r="D71" s="18"/>
      <c r="E71" s="18"/>
      <c r="F71" s="18"/>
      <c r="G71" s="18"/>
      <c r="H71" s="18">
        <f>SUM(H69:H70)</f>
        <v>692.5</v>
      </c>
      <c r="I71" s="66">
        <v>108</v>
      </c>
      <c r="J71" s="77">
        <v>220</v>
      </c>
      <c r="K71" s="77">
        <f>J71*H71</f>
        <v>152350</v>
      </c>
    </row>
    <row r="72" spans="1:11" s="19" customFormat="1" ht="30" customHeight="1" x14ac:dyDescent="0.4">
      <c r="A72" s="88"/>
      <c r="B72" s="17"/>
      <c r="C72" s="18"/>
      <c r="D72" s="18"/>
      <c r="E72" s="18"/>
      <c r="F72" s="18"/>
      <c r="G72" s="18"/>
      <c r="H72" s="18"/>
      <c r="I72" s="66"/>
      <c r="J72" s="77"/>
      <c r="K72" s="77"/>
    </row>
    <row r="73" spans="1:11" s="1" customFormat="1" ht="42" x14ac:dyDescent="0.25">
      <c r="A73" s="84">
        <v>10</v>
      </c>
      <c r="B73" s="23" t="s">
        <v>139</v>
      </c>
      <c r="C73" s="13"/>
      <c r="D73" s="13"/>
      <c r="E73" s="13"/>
      <c r="F73" s="13"/>
      <c r="G73" s="13"/>
      <c r="H73" s="13"/>
      <c r="I73" s="67"/>
      <c r="J73" s="75"/>
      <c r="K73" s="75"/>
    </row>
    <row r="74" spans="1:11" s="1" customFormat="1" ht="30" customHeight="1" x14ac:dyDescent="0.25">
      <c r="A74" s="84"/>
      <c r="B74" s="23" t="s">
        <v>141</v>
      </c>
      <c r="C74" s="13" t="s">
        <v>140</v>
      </c>
      <c r="D74" s="13">
        <v>2</v>
      </c>
      <c r="E74" s="13"/>
      <c r="F74" s="13"/>
      <c r="G74" s="13"/>
      <c r="H74" s="13">
        <f>D74</f>
        <v>2</v>
      </c>
      <c r="I74" s="67"/>
      <c r="J74" s="75">
        <v>8000</v>
      </c>
      <c r="K74" s="75">
        <f>J74*H74</f>
        <v>16000</v>
      </c>
    </row>
    <row r="75" spans="1:11" s="1" customFormat="1" ht="30" customHeight="1" x14ac:dyDescent="0.25">
      <c r="A75" s="84"/>
      <c r="B75" s="23" t="s">
        <v>155</v>
      </c>
      <c r="C75" s="13" t="s">
        <v>140</v>
      </c>
      <c r="D75" s="13">
        <v>2</v>
      </c>
      <c r="E75" s="13"/>
      <c r="F75" s="13"/>
      <c r="G75" s="13"/>
      <c r="H75" s="13">
        <f t="shared" ref="H75:H76" si="9">D75</f>
        <v>2</v>
      </c>
      <c r="I75" s="67"/>
      <c r="J75" s="75">
        <v>5000</v>
      </c>
      <c r="K75" s="75">
        <f>J75*H75</f>
        <v>10000</v>
      </c>
    </row>
    <row r="76" spans="1:11" s="1" customFormat="1" ht="30" customHeight="1" x14ac:dyDescent="0.25">
      <c r="A76" s="84"/>
      <c r="B76" s="23" t="s">
        <v>142</v>
      </c>
      <c r="C76" s="13" t="s">
        <v>140</v>
      </c>
      <c r="D76" s="13">
        <v>6</v>
      </c>
      <c r="E76" s="13"/>
      <c r="F76" s="13"/>
      <c r="G76" s="13"/>
      <c r="H76" s="13">
        <f t="shared" si="9"/>
        <v>6</v>
      </c>
      <c r="I76" s="67"/>
      <c r="J76" s="75">
        <v>6500</v>
      </c>
      <c r="K76" s="75">
        <f>(H76*J76)</f>
        <v>39000</v>
      </c>
    </row>
    <row r="77" spans="1:11" s="19" customFormat="1" ht="30" customHeight="1" x14ac:dyDescent="0.4">
      <c r="A77" s="88"/>
      <c r="B77" s="17" t="s">
        <v>8</v>
      </c>
      <c r="C77" s="18"/>
      <c r="D77" s="18"/>
      <c r="E77" s="18"/>
      <c r="F77" s="18"/>
      <c r="G77" s="18"/>
      <c r="H77" s="18">
        <f>SUM(H74:H76)</f>
        <v>10</v>
      </c>
      <c r="I77" s="66">
        <v>230</v>
      </c>
      <c r="J77" s="77"/>
      <c r="K77" s="77">
        <f>K76+K75+K74</f>
        <v>65000</v>
      </c>
    </row>
    <row r="78" spans="1:11" s="1" customFormat="1" ht="40.5" x14ac:dyDescent="0.25">
      <c r="A78" s="84">
        <v>13</v>
      </c>
      <c r="B78" s="27" t="s">
        <v>34</v>
      </c>
      <c r="C78" s="13"/>
      <c r="D78" s="13"/>
      <c r="E78" s="13"/>
      <c r="F78" s="13"/>
      <c r="G78" s="13"/>
      <c r="H78" s="13"/>
      <c r="I78" s="67"/>
      <c r="J78" s="75"/>
      <c r="K78" s="75"/>
    </row>
    <row r="79" spans="1:11" s="1" customFormat="1" ht="30" customHeight="1" x14ac:dyDescent="0.25">
      <c r="A79" s="84"/>
      <c r="B79" s="27" t="s">
        <v>170</v>
      </c>
      <c r="C79" s="13" t="s">
        <v>31</v>
      </c>
      <c r="D79" s="13">
        <v>2</v>
      </c>
      <c r="E79" s="13">
        <f>72</f>
        <v>72</v>
      </c>
      <c r="F79" s="13"/>
      <c r="G79" s="13">
        <v>11.5</v>
      </c>
      <c r="H79" s="13">
        <f t="shared" ref="H79" si="10">G79*E79*D79</f>
        <v>1656</v>
      </c>
      <c r="I79" s="67"/>
      <c r="J79" s="75"/>
      <c r="K79" s="75"/>
    </row>
    <row r="80" spans="1:11" s="1" customFormat="1" ht="30" customHeight="1" x14ac:dyDescent="0.25">
      <c r="A80" s="84"/>
      <c r="B80" s="27" t="s">
        <v>171</v>
      </c>
      <c r="C80" s="13" t="s">
        <v>31</v>
      </c>
      <c r="D80" s="13">
        <v>2</v>
      </c>
      <c r="E80" s="13">
        <v>6</v>
      </c>
      <c r="F80" s="13"/>
      <c r="G80" s="13">
        <v>8</v>
      </c>
      <c r="H80" s="13">
        <f t="shared" ref="H80" si="11">G80*E80*D80</f>
        <v>96</v>
      </c>
      <c r="I80" s="67"/>
      <c r="J80" s="75"/>
      <c r="K80" s="75"/>
    </row>
    <row r="81" spans="1:11" s="1" customFormat="1" ht="30" customHeight="1" x14ac:dyDescent="0.25">
      <c r="A81" s="84"/>
      <c r="B81" s="27" t="s">
        <v>35</v>
      </c>
      <c r="C81" s="13" t="s">
        <v>31</v>
      </c>
      <c r="D81" s="13">
        <v>2</v>
      </c>
      <c r="E81" s="13">
        <f>33+33+16+16</f>
        <v>98</v>
      </c>
      <c r="F81" s="13"/>
      <c r="G81" s="13">
        <v>0.75</v>
      </c>
      <c r="H81" s="13">
        <f>G81*E81*D81</f>
        <v>147</v>
      </c>
      <c r="I81" s="67"/>
      <c r="J81" s="75"/>
      <c r="K81" s="75"/>
    </row>
    <row r="82" spans="1:11" s="1" customFormat="1" ht="50.25" customHeight="1" x14ac:dyDescent="0.25">
      <c r="A82" s="84"/>
      <c r="B82" s="27" t="s">
        <v>201</v>
      </c>
      <c r="C82" s="13" t="s">
        <v>200</v>
      </c>
      <c r="D82" s="13">
        <v>4</v>
      </c>
      <c r="E82" s="13">
        <v>12</v>
      </c>
      <c r="F82" s="13"/>
      <c r="G82" s="13">
        <v>1</v>
      </c>
      <c r="H82" s="13">
        <f>G82*E82*D82</f>
        <v>48</v>
      </c>
      <c r="I82" s="67"/>
      <c r="J82" s="75"/>
      <c r="K82" s="75"/>
    </row>
    <row r="83" spans="1:11" s="1" customFormat="1" ht="30" customHeight="1" x14ac:dyDescent="0.25">
      <c r="A83" s="84"/>
      <c r="B83" s="9" t="s">
        <v>16</v>
      </c>
      <c r="C83" s="13"/>
      <c r="D83" s="13"/>
      <c r="E83" s="13"/>
      <c r="F83" s="13"/>
      <c r="G83" s="13"/>
      <c r="H83" s="13">
        <f>SUM(H79:H82)</f>
        <v>1947</v>
      </c>
      <c r="I83" s="67"/>
      <c r="J83" s="75"/>
      <c r="K83" s="75"/>
    </row>
    <row r="84" spans="1:11" s="1" customFormat="1" ht="30" customHeight="1" x14ac:dyDescent="0.25">
      <c r="A84" s="84"/>
      <c r="B84" s="27" t="s">
        <v>36</v>
      </c>
      <c r="C84" s="13" t="s">
        <v>31</v>
      </c>
      <c r="D84" s="13"/>
      <c r="E84" s="13"/>
      <c r="F84" s="13"/>
      <c r="G84" s="13"/>
      <c r="H84" s="13"/>
      <c r="I84" s="67"/>
      <c r="J84" s="75"/>
      <c r="K84" s="75"/>
    </row>
    <row r="85" spans="1:11" s="1" customFormat="1" ht="30" customHeight="1" x14ac:dyDescent="0.25">
      <c r="A85" s="84"/>
      <c r="B85" s="26" t="s">
        <v>27</v>
      </c>
      <c r="C85" s="13" t="s">
        <v>31</v>
      </c>
      <c r="D85" s="7">
        <v>6</v>
      </c>
      <c r="E85" s="7">
        <v>3.5</v>
      </c>
      <c r="F85" s="7"/>
      <c r="G85" s="7">
        <v>4</v>
      </c>
      <c r="H85" s="7">
        <f>G85*E85*D85</f>
        <v>84</v>
      </c>
      <c r="I85" s="67"/>
      <c r="J85" s="75"/>
      <c r="K85" s="75"/>
    </row>
    <row r="86" spans="1:11" s="1" customFormat="1" ht="30" customHeight="1" x14ac:dyDescent="0.25">
      <c r="A86" s="84"/>
      <c r="B86" s="26" t="s">
        <v>28</v>
      </c>
      <c r="C86" s="13" t="s">
        <v>31</v>
      </c>
      <c r="D86" s="7">
        <v>3</v>
      </c>
      <c r="E86" s="7">
        <v>4</v>
      </c>
      <c r="F86" s="7"/>
      <c r="G86" s="7">
        <v>7</v>
      </c>
      <c r="H86" s="7">
        <f t="shared" ref="H86" si="12">G86*E86*D86</f>
        <v>84</v>
      </c>
      <c r="I86" s="67"/>
      <c r="J86" s="75"/>
      <c r="K86" s="75"/>
    </row>
    <row r="87" spans="1:11" s="1" customFormat="1" ht="30" customHeight="1" x14ac:dyDescent="0.25">
      <c r="A87" s="84"/>
      <c r="B87" s="27" t="s">
        <v>38</v>
      </c>
      <c r="C87" s="7"/>
      <c r="D87" s="7"/>
      <c r="E87" s="7"/>
      <c r="F87" s="7"/>
      <c r="G87" s="7"/>
      <c r="H87" s="7">
        <f>SUM(H85:H86)</f>
        <v>168</v>
      </c>
      <c r="I87" s="67"/>
      <c r="J87" s="75"/>
      <c r="K87" s="75"/>
    </row>
    <row r="88" spans="1:11" s="19" customFormat="1" ht="30" customHeight="1" x14ac:dyDescent="0.4">
      <c r="A88" s="88"/>
      <c r="B88" s="20" t="s">
        <v>37</v>
      </c>
      <c r="C88" s="18"/>
      <c r="D88" s="18"/>
      <c r="E88" s="18"/>
      <c r="F88" s="18"/>
      <c r="G88" s="18"/>
      <c r="H88" s="18">
        <f>H83-H87</f>
        <v>1779</v>
      </c>
      <c r="I88" s="66">
        <v>30</v>
      </c>
      <c r="J88" s="77">
        <v>100</v>
      </c>
      <c r="K88" s="77">
        <f>H88*J88</f>
        <v>177900</v>
      </c>
    </row>
    <row r="89" spans="1:11" s="1" customFormat="1" ht="79.5" customHeight="1" x14ac:dyDescent="0.25">
      <c r="A89" s="84">
        <v>15</v>
      </c>
      <c r="B89" s="27" t="s">
        <v>102</v>
      </c>
      <c r="C89" s="13"/>
      <c r="D89" s="13"/>
      <c r="E89" s="13"/>
      <c r="F89" s="13"/>
      <c r="G89" s="13"/>
      <c r="H89" s="13"/>
      <c r="I89" s="67"/>
      <c r="J89" s="75"/>
      <c r="K89" s="75"/>
    </row>
    <row r="90" spans="1:11" s="1" customFormat="1" ht="30" customHeight="1" x14ac:dyDescent="0.25">
      <c r="A90" s="84"/>
      <c r="B90" s="23" t="s">
        <v>143</v>
      </c>
      <c r="C90" s="13" t="s">
        <v>31</v>
      </c>
      <c r="D90" s="13">
        <v>2</v>
      </c>
      <c r="E90" s="13">
        <v>20</v>
      </c>
      <c r="F90" s="13">
        <v>16</v>
      </c>
      <c r="G90" s="13"/>
      <c r="H90" s="13">
        <f t="shared" ref="H90" si="13">F90*E90*D90</f>
        <v>640</v>
      </c>
      <c r="I90" s="67"/>
      <c r="J90" s="75"/>
      <c r="K90" s="75"/>
    </row>
    <row r="91" spans="1:11" s="1" customFormat="1" ht="30" customHeight="1" x14ac:dyDescent="0.25">
      <c r="A91" s="84"/>
      <c r="B91" s="23" t="s">
        <v>107</v>
      </c>
      <c r="C91" s="13" t="s">
        <v>31</v>
      </c>
      <c r="D91" s="13">
        <v>2</v>
      </c>
      <c r="E91" s="13">
        <v>4</v>
      </c>
      <c r="F91" s="13">
        <v>4</v>
      </c>
      <c r="G91" s="13"/>
      <c r="H91" s="13">
        <f t="shared" ref="H91" si="14">F91*E91*D91</f>
        <v>32</v>
      </c>
      <c r="I91" s="67"/>
      <c r="J91" s="75"/>
      <c r="K91" s="75"/>
    </row>
    <row r="92" spans="1:11" s="19" customFormat="1" ht="30" customHeight="1" x14ac:dyDescent="0.4">
      <c r="A92" s="88"/>
      <c r="B92" s="17" t="s">
        <v>8</v>
      </c>
      <c r="C92" s="18"/>
      <c r="D92" s="18"/>
      <c r="E92" s="18"/>
      <c r="F92" s="18"/>
      <c r="G92" s="18"/>
      <c r="H92" s="18">
        <f>SUM(H90:H91)</f>
        <v>672</v>
      </c>
      <c r="I92" s="66">
        <v>68</v>
      </c>
      <c r="J92" s="77">
        <v>200</v>
      </c>
      <c r="K92" s="77">
        <f>J92*H92</f>
        <v>134400</v>
      </c>
    </row>
    <row r="93" spans="1:11" s="19" customFormat="1" ht="30" customHeight="1" x14ac:dyDescent="0.4">
      <c r="A93" s="88"/>
      <c r="B93" s="17"/>
      <c r="C93" s="18"/>
      <c r="D93" s="18"/>
      <c r="E93" s="18"/>
      <c r="F93" s="18"/>
      <c r="G93" s="18"/>
      <c r="H93" s="18"/>
      <c r="I93" s="66"/>
      <c r="J93" s="77"/>
      <c r="K93" s="77"/>
    </row>
    <row r="94" spans="1:11" s="1" customFormat="1" ht="56.25" customHeight="1" x14ac:dyDescent="0.25">
      <c r="A94" s="84">
        <v>16</v>
      </c>
      <c r="B94" s="27" t="s">
        <v>41</v>
      </c>
      <c r="C94" s="13" t="s">
        <v>31</v>
      </c>
      <c r="D94" s="13"/>
      <c r="E94" s="13"/>
      <c r="F94" s="13"/>
      <c r="G94" s="13"/>
      <c r="H94" s="13"/>
      <c r="I94" s="67"/>
      <c r="J94" s="75"/>
      <c r="K94" s="75"/>
    </row>
    <row r="95" spans="1:11" s="1" customFormat="1" ht="30" customHeight="1" x14ac:dyDescent="0.25">
      <c r="A95" s="84"/>
      <c r="B95" s="23" t="s">
        <v>44</v>
      </c>
      <c r="C95" s="13"/>
      <c r="D95" s="13">
        <v>1</v>
      </c>
      <c r="E95" s="13"/>
      <c r="F95" s="13"/>
      <c r="G95" s="13"/>
      <c r="H95" s="13"/>
      <c r="I95" s="68">
        <v>2</v>
      </c>
      <c r="J95" s="75"/>
      <c r="K95" s="75"/>
    </row>
    <row r="96" spans="1:11" s="1" customFormat="1" ht="42" x14ac:dyDescent="0.25">
      <c r="A96" s="84">
        <v>17</v>
      </c>
      <c r="B96" s="23" t="s">
        <v>42</v>
      </c>
      <c r="C96" s="13" t="s">
        <v>31</v>
      </c>
      <c r="D96" s="13"/>
      <c r="E96" s="13"/>
      <c r="F96" s="13"/>
      <c r="G96" s="13"/>
      <c r="H96" s="13"/>
      <c r="I96" s="68"/>
      <c r="J96" s="75"/>
      <c r="K96" s="75"/>
    </row>
    <row r="97" spans="1:12" s="1" customFormat="1" ht="30" customHeight="1" x14ac:dyDescent="0.25">
      <c r="A97" s="84"/>
      <c r="B97" s="23" t="s">
        <v>45</v>
      </c>
      <c r="C97" s="13"/>
      <c r="D97" s="13">
        <v>1</v>
      </c>
      <c r="E97" s="13"/>
      <c r="F97" s="13"/>
      <c r="G97" s="13"/>
      <c r="H97" s="13"/>
      <c r="I97" s="68">
        <v>3</v>
      </c>
      <c r="J97" s="75"/>
      <c r="K97" s="75"/>
    </row>
    <row r="98" spans="1:12" s="1" customFormat="1" ht="59.25" customHeight="1" x14ac:dyDescent="0.25">
      <c r="A98" s="84">
        <v>18</v>
      </c>
      <c r="B98" s="23" t="s">
        <v>43</v>
      </c>
      <c r="C98" s="13" t="s">
        <v>167</v>
      </c>
      <c r="D98" s="13"/>
      <c r="E98" s="13"/>
      <c r="F98" s="13"/>
      <c r="G98" s="13"/>
      <c r="H98" s="13"/>
      <c r="I98" s="68"/>
      <c r="J98" s="75"/>
      <c r="K98" s="75"/>
    </row>
    <row r="99" spans="1:12" s="1" customFormat="1" ht="39.75" customHeight="1" x14ac:dyDescent="0.25">
      <c r="A99" s="84">
        <v>19</v>
      </c>
      <c r="B99" s="23"/>
      <c r="C99" s="13"/>
      <c r="D99" s="13"/>
      <c r="E99" s="13"/>
      <c r="F99" s="13"/>
      <c r="G99" s="13"/>
      <c r="H99" s="13"/>
      <c r="I99" s="68"/>
      <c r="J99" s="75"/>
      <c r="K99" s="75"/>
    </row>
    <row r="100" spans="1:12" s="1" customFormat="1" ht="150.75" customHeight="1" x14ac:dyDescent="0.25">
      <c r="A100" s="84"/>
      <c r="B100" s="23" t="s">
        <v>147</v>
      </c>
      <c r="C100" s="13" t="s">
        <v>167</v>
      </c>
      <c r="D100" s="13"/>
      <c r="E100" s="13"/>
      <c r="F100" s="13"/>
      <c r="G100" s="13"/>
      <c r="H100" s="13"/>
      <c r="I100" s="68"/>
      <c r="J100" s="75"/>
      <c r="K100" s="75"/>
    </row>
    <row r="101" spans="1:12" s="1" customFormat="1" ht="47.25" customHeight="1" x14ac:dyDescent="0.25">
      <c r="A101" s="84"/>
      <c r="B101" s="23"/>
      <c r="C101" s="13"/>
      <c r="D101" s="13"/>
      <c r="E101" s="13"/>
      <c r="F101" s="13"/>
      <c r="G101" s="13"/>
      <c r="H101" s="13"/>
      <c r="I101" s="68"/>
      <c r="J101" s="75"/>
      <c r="K101" s="75"/>
    </row>
    <row r="102" spans="1:12" s="1" customFormat="1" ht="39" customHeight="1" x14ac:dyDescent="0.25">
      <c r="A102" s="84"/>
      <c r="B102" s="27" t="s">
        <v>183</v>
      </c>
      <c r="C102" s="7"/>
      <c r="D102" s="7">
        <v>1</v>
      </c>
      <c r="E102" s="7"/>
      <c r="F102" s="7"/>
      <c r="G102" s="7"/>
      <c r="H102" s="7"/>
      <c r="I102" s="69"/>
      <c r="J102" s="75"/>
      <c r="K102" s="75"/>
    </row>
    <row r="103" spans="1:12" s="1" customFormat="1" ht="45.75" customHeight="1" x14ac:dyDescent="0.25">
      <c r="A103" s="84"/>
      <c r="B103" s="27" t="s">
        <v>184</v>
      </c>
      <c r="C103" s="7"/>
      <c r="D103" s="7">
        <v>1</v>
      </c>
      <c r="E103" s="7"/>
      <c r="F103" s="7"/>
      <c r="G103" s="7"/>
      <c r="H103" s="7"/>
      <c r="I103" s="70"/>
      <c r="J103" s="75"/>
      <c r="K103" s="75"/>
    </row>
    <row r="104" spans="1:12" s="1" customFormat="1" ht="30" customHeight="1" x14ac:dyDescent="0.25">
      <c r="A104" s="84"/>
      <c r="B104" s="11" t="s">
        <v>8</v>
      </c>
      <c r="C104" s="7"/>
      <c r="D104" s="7"/>
      <c r="E104" s="7"/>
      <c r="F104" s="7"/>
      <c r="G104" s="7"/>
      <c r="H104" s="7" t="s">
        <v>16</v>
      </c>
      <c r="I104" s="71">
        <v>15</v>
      </c>
      <c r="J104" s="38"/>
      <c r="K104" s="82">
        <v>60000</v>
      </c>
      <c r="L104" s="5"/>
    </row>
    <row r="105" spans="1:12" s="1" customFormat="1" ht="54" customHeight="1" x14ac:dyDescent="0.25">
      <c r="A105" s="84"/>
      <c r="B105" s="137" t="s">
        <v>108</v>
      </c>
      <c r="C105" s="138"/>
      <c r="D105" s="138"/>
      <c r="E105" s="138"/>
      <c r="F105" s="138"/>
      <c r="G105" s="139"/>
      <c r="H105" s="7"/>
      <c r="I105" s="50"/>
      <c r="J105" s="38"/>
      <c r="K105" s="38"/>
      <c r="L105" s="5"/>
    </row>
    <row r="106" spans="1:12" s="1" customFormat="1" ht="208.5" customHeight="1" x14ac:dyDescent="0.25">
      <c r="A106" s="84"/>
      <c r="B106" s="11" t="s">
        <v>109</v>
      </c>
      <c r="C106" s="7"/>
      <c r="D106" s="7"/>
      <c r="E106" s="7"/>
      <c r="F106" s="7"/>
      <c r="G106" s="7"/>
      <c r="H106" s="7"/>
      <c r="I106" s="50"/>
      <c r="J106" s="38"/>
      <c r="K106" s="38"/>
      <c r="L106" s="5"/>
    </row>
    <row r="107" spans="1:12" s="1" customFormat="1" ht="30" customHeight="1" x14ac:dyDescent="0.25">
      <c r="A107" s="84"/>
      <c r="B107" s="11" t="s">
        <v>110</v>
      </c>
      <c r="C107" s="7" t="s">
        <v>113</v>
      </c>
      <c r="D107" s="7">
        <v>1</v>
      </c>
      <c r="E107" s="7"/>
      <c r="F107" s="7"/>
      <c r="G107" s="7"/>
      <c r="H107" s="7">
        <f>D107</f>
        <v>1</v>
      </c>
      <c r="I107" s="50"/>
      <c r="J107" s="38"/>
      <c r="K107" s="38"/>
      <c r="L107" s="5"/>
    </row>
    <row r="108" spans="1:12" s="1" customFormat="1" ht="102.75" customHeight="1" x14ac:dyDescent="0.25">
      <c r="A108" s="84"/>
      <c r="B108" s="11" t="s">
        <v>111</v>
      </c>
      <c r="C108" s="7"/>
      <c r="D108" s="7"/>
      <c r="E108" s="7"/>
      <c r="F108" s="7"/>
      <c r="G108" s="7"/>
      <c r="H108" s="7"/>
      <c r="I108" s="50"/>
      <c r="J108" s="38"/>
      <c r="K108" s="38"/>
      <c r="L108" s="5"/>
    </row>
    <row r="109" spans="1:12" s="1" customFormat="1" ht="30" customHeight="1" x14ac:dyDescent="0.25">
      <c r="A109" s="84"/>
      <c r="B109" s="11" t="s">
        <v>112</v>
      </c>
      <c r="C109" s="7" t="s">
        <v>113</v>
      </c>
      <c r="D109" s="7">
        <v>2</v>
      </c>
      <c r="E109" s="7"/>
      <c r="F109" s="7"/>
      <c r="G109" s="7"/>
      <c r="H109" s="7">
        <f>D109</f>
        <v>2</v>
      </c>
      <c r="I109" s="50"/>
      <c r="J109" s="80">
        <v>5000</v>
      </c>
      <c r="K109" s="80">
        <f>J109*H109</f>
        <v>10000</v>
      </c>
      <c r="L109" s="5"/>
    </row>
    <row r="110" spans="1:12" s="1" customFormat="1" ht="168.75" customHeight="1" x14ac:dyDescent="0.25">
      <c r="A110" s="84"/>
      <c r="B110" s="11" t="s">
        <v>114</v>
      </c>
      <c r="C110" s="7"/>
      <c r="D110" s="7"/>
      <c r="E110" s="7"/>
      <c r="F110" s="7"/>
      <c r="G110" s="7"/>
      <c r="H110" s="7"/>
      <c r="I110" s="50"/>
      <c r="J110" s="38"/>
      <c r="K110" s="38"/>
      <c r="L110" s="5"/>
    </row>
    <row r="111" spans="1:12" s="1" customFormat="1" ht="30" customHeight="1" x14ac:dyDescent="0.25">
      <c r="A111" s="84"/>
      <c r="B111" s="11" t="s">
        <v>115</v>
      </c>
      <c r="C111" s="7" t="s">
        <v>13</v>
      </c>
      <c r="D111" s="7">
        <v>2</v>
      </c>
      <c r="E111" s="7">
        <v>10</v>
      </c>
      <c r="F111" s="7"/>
      <c r="G111" s="7"/>
      <c r="H111" s="7">
        <v>20</v>
      </c>
      <c r="I111" s="50"/>
      <c r="J111" s="38">
        <v>180</v>
      </c>
      <c r="K111" s="79">
        <f>J111*H111</f>
        <v>3600</v>
      </c>
      <c r="L111" s="5"/>
    </row>
    <row r="112" spans="1:12" s="1" customFormat="1" ht="166.5" customHeight="1" x14ac:dyDescent="0.35">
      <c r="A112" s="84"/>
      <c r="B112" s="83" t="s">
        <v>116</v>
      </c>
      <c r="C112" s="7"/>
      <c r="D112" s="7"/>
      <c r="E112" s="7"/>
      <c r="F112" s="7"/>
      <c r="G112" s="7"/>
      <c r="H112" s="7"/>
      <c r="I112" s="50"/>
      <c r="J112" s="38"/>
      <c r="K112" s="38"/>
      <c r="L112" s="5"/>
    </row>
    <row r="113" spans="1:12" s="1" customFormat="1" ht="30" customHeight="1" x14ac:dyDescent="0.25">
      <c r="A113" s="84"/>
      <c r="B113" s="11" t="s">
        <v>117</v>
      </c>
      <c r="C113" s="7" t="s">
        <v>13</v>
      </c>
      <c r="D113" s="7">
        <v>1</v>
      </c>
      <c r="E113" s="7">
        <v>10</v>
      </c>
      <c r="F113" s="7"/>
      <c r="G113" s="7"/>
      <c r="H113" s="7">
        <f>D113*E113</f>
        <v>10</v>
      </c>
      <c r="I113" s="50"/>
      <c r="J113" s="80">
        <v>200</v>
      </c>
      <c r="K113" s="80">
        <f>J113*H113</f>
        <v>2000</v>
      </c>
      <c r="L113" s="5"/>
    </row>
    <row r="114" spans="1:12" s="1" customFormat="1" ht="165" customHeight="1" x14ac:dyDescent="0.25">
      <c r="A114" s="84"/>
      <c r="B114" s="11" t="s">
        <v>118</v>
      </c>
      <c r="C114" s="7"/>
      <c r="D114" s="7"/>
      <c r="E114" s="7"/>
      <c r="F114" s="7"/>
      <c r="G114" s="7"/>
      <c r="H114" s="7"/>
      <c r="I114" s="50"/>
      <c r="J114" s="38"/>
      <c r="K114" s="38"/>
      <c r="L114" s="5"/>
    </row>
    <row r="115" spans="1:12" s="1" customFormat="1" ht="30" customHeight="1" x14ac:dyDescent="0.25">
      <c r="A115" s="84"/>
      <c r="B115" s="11" t="s">
        <v>123</v>
      </c>
      <c r="C115" s="7" t="s">
        <v>56</v>
      </c>
      <c r="D115" s="7">
        <v>1</v>
      </c>
      <c r="E115" s="7"/>
      <c r="F115" s="7"/>
      <c r="G115" s="7"/>
      <c r="H115" s="7">
        <f>D115</f>
        <v>1</v>
      </c>
      <c r="I115" s="50"/>
      <c r="J115" s="80">
        <v>8000</v>
      </c>
      <c r="K115" s="80">
        <v>8000</v>
      </c>
      <c r="L115" s="5"/>
    </row>
    <row r="116" spans="1:12" s="1" customFormat="1" ht="97.5" customHeight="1" x14ac:dyDescent="0.25">
      <c r="A116" s="84"/>
      <c r="B116" s="11" t="s">
        <v>119</v>
      </c>
      <c r="C116" s="7"/>
      <c r="D116" s="7"/>
      <c r="E116" s="7"/>
      <c r="F116" s="7"/>
      <c r="G116" s="7"/>
      <c r="H116" s="16"/>
      <c r="I116" s="50"/>
      <c r="J116" s="38"/>
      <c r="K116" s="38"/>
      <c r="L116" s="5"/>
    </row>
    <row r="117" spans="1:12" s="1" customFormat="1" ht="54.75" customHeight="1" x14ac:dyDescent="0.25">
      <c r="A117" s="84"/>
      <c r="B117" s="11"/>
      <c r="C117" s="7" t="s">
        <v>113</v>
      </c>
      <c r="D117" s="7">
        <v>1</v>
      </c>
      <c r="E117" s="7"/>
      <c r="F117" s="7"/>
      <c r="G117" s="7"/>
      <c r="H117" s="7">
        <f>D117</f>
        <v>1</v>
      </c>
      <c r="I117" s="50"/>
      <c r="J117" s="38"/>
      <c r="K117" s="80">
        <f>15000</f>
        <v>15000</v>
      </c>
      <c r="L117" s="5"/>
    </row>
    <row r="118" spans="1:12" s="1" customFormat="1" ht="47.25" customHeight="1" x14ac:dyDescent="0.25">
      <c r="A118" s="84"/>
      <c r="B118" s="11" t="s">
        <v>120</v>
      </c>
      <c r="C118" s="7"/>
      <c r="D118" s="7"/>
      <c r="E118" s="7"/>
      <c r="F118" s="7"/>
      <c r="G118" s="7"/>
      <c r="H118" s="7"/>
      <c r="I118" s="50"/>
      <c r="J118" s="38"/>
      <c r="K118" s="38"/>
      <c r="L118" s="5"/>
    </row>
    <row r="119" spans="1:12" s="1" customFormat="1" ht="30" customHeight="1" x14ac:dyDescent="0.25">
      <c r="A119" s="84"/>
      <c r="B119" s="11" t="s">
        <v>121</v>
      </c>
      <c r="C119" s="7"/>
      <c r="D119" s="7"/>
      <c r="E119" s="7"/>
      <c r="F119" s="7"/>
      <c r="G119" s="7"/>
      <c r="H119" s="7"/>
      <c r="I119" s="50"/>
      <c r="J119" s="38"/>
      <c r="K119" s="38"/>
      <c r="L119" s="5"/>
    </row>
    <row r="120" spans="1:12" s="1" customFormat="1" ht="30" customHeight="1" x14ac:dyDescent="0.25">
      <c r="A120" s="84"/>
      <c r="B120" s="11" t="s">
        <v>122</v>
      </c>
      <c r="C120" s="7" t="s">
        <v>113</v>
      </c>
      <c r="D120" s="7">
        <v>2</v>
      </c>
      <c r="E120" s="7"/>
      <c r="F120" s="7"/>
      <c r="G120" s="7"/>
      <c r="H120" s="7">
        <f>D120</f>
        <v>2</v>
      </c>
      <c r="I120" s="50"/>
      <c r="J120" s="38"/>
      <c r="K120" s="80">
        <v>1400</v>
      </c>
      <c r="L120" s="5"/>
    </row>
    <row r="121" spans="1:12" s="1" customFormat="1" ht="30" customHeight="1" x14ac:dyDescent="0.25">
      <c r="A121" s="84"/>
      <c r="B121" s="11" t="s">
        <v>154</v>
      </c>
      <c r="C121" s="7" t="s">
        <v>161</v>
      </c>
      <c r="D121" s="7">
        <v>1</v>
      </c>
      <c r="E121" s="7"/>
      <c r="F121" s="7"/>
      <c r="G121" s="7"/>
      <c r="H121" s="7"/>
      <c r="I121" s="50"/>
      <c r="J121" s="38"/>
      <c r="K121" s="80">
        <v>25000</v>
      </c>
      <c r="L121" s="5"/>
    </row>
    <row r="122" spans="1:12" s="1" customFormat="1" ht="64.5" customHeight="1" x14ac:dyDescent="0.25">
      <c r="A122" s="84">
        <v>1</v>
      </c>
      <c r="B122" s="11" t="s">
        <v>182</v>
      </c>
      <c r="C122" s="7"/>
      <c r="D122" s="7"/>
      <c r="E122" s="7"/>
      <c r="F122" s="7"/>
      <c r="G122" s="7"/>
      <c r="H122" s="7"/>
      <c r="I122" s="50"/>
      <c r="J122" s="38"/>
      <c r="K122" s="80">
        <v>45000</v>
      </c>
      <c r="L122" s="5"/>
    </row>
    <row r="123" spans="1:12" s="1" customFormat="1" ht="64.5" customHeight="1" x14ac:dyDescent="0.25">
      <c r="A123" s="84">
        <v>1</v>
      </c>
      <c r="B123" s="11" t="s">
        <v>174</v>
      </c>
      <c r="C123" s="7" t="s">
        <v>168</v>
      </c>
      <c r="D123" s="7"/>
      <c r="E123" s="7"/>
      <c r="F123" s="7"/>
      <c r="G123" s="7"/>
      <c r="H123" s="7"/>
      <c r="I123" s="50"/>
      <c r="J123" s="38"/>
      <c r="K123" s="80"/>
      <c r="L123" s="5"/>
    </row>
    <row r="124" spans="1:12" s="1" customFormat="1" ht="64.5" customHeight="1" x14ac:dyDescent="0.25">
      <c r="A124" s="84">
        <v>1</v>
      </c>
      <c r="B124" s="11" t="s">
        <v>169</v>
      </c>
      <c r="C124" s="7" t="s">
        <v>113</v>
      </c>
      <c r="D124" s="7">
        <v>1</v>
      </c>
      <c r="E124" s="7"/>
      <c r="F124" s="7"/>
      <c r="G124" s="7"/>
      <c r="H124" s="7"/>
      <c r="I124" s="50"/>
      <c r="J124" s="38"/>
      <c r="K124" s="80"/>
      <c r="L124" s="5"/>
    </row>
    <row r="125" spans="1:12" s="1" customFormat="1" ht="61.5" customHeight="1" x14ac:dyDescent="0.25">
      <c r="A125" s="84"/>
      <c r="B125" s="11" t="s">
        <v>191</v>
      </c>
      <c r="C125" s="7"/>
      <c r="D125" s="7"/>
      <c r="E125" s="7"/>
      <c r="F125" s="7"/>
      <c r="G125" s="7"/>
      <c r="H125" s="7"/>
      <c r="I125" s="50"/>
      <c r="J125" s="38"/>
      <c r="K125" s="80" t="e">
        <f>K121+K120+K122+K115+#REF!+K113+K111+K104+K109+K88+K92+K77+K71+K67+K63+K59+K53+K45+K35+K26+K31+K19+K11</f>
        <v>#REF!</v>
      </c>
      <c r="L125" s="5"/>
    </row>
  </sheetData>
  <mergeCells count="3">
    <mergeCell ref="A3:B3"/>
    <mergeCell ref="B105:G105"/>
    <mergeCell ref="A1:K1"/>
  </mergeCells>
  <pageMargins left="0.7" right="0.7" top="0.75" bottom="0.75" header="0.3" footer="0.3"/>
  <pageSetup scale="70" orientation="portrait" r:id="rId1"/>
  <rowBreaks count="1" manualBreakCount="1">
    <brk id="35"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N31"/>
  <sheetViews>
    <sheetView tabSelected="1" view="pageBreakPreview" zoomScale="60" workbookViewId="0">
      <pane ySplit="7" topLeftCell="A23" activePane="bottomLeft" state="frozen"/>
      <selection pane="bottomLeft" activeCell="Q24" sqref="Q24"/>
    </sheetView>
  </sheetViews>
  <sheetFormatPr defaultColWidth="9.140625" defaultRowHeight="15" x14ac:dyDescent="0.25"/>
  <cols>
    <col min="1" max="1" width="9.28515625" bestFit="1" customWidth="1"/>
    <col min="2" max="2" width="41.85546875" customWidth="1"/>
    <col min="3" max="3" width="22" customWidth="1"/>
    <col min="4" max="4" width="14" customWidth="1"/>
    <col min="5" max="5" width="12.28515625" customWidth="1"/>
    <col min="6" max="6" width="12.140625" customWidth="1"/>
    <col min="7" max="7" width="19.140625" customWidth="1"/>
    <col min="8" max="8" width="10.85546875" customWidth="1"/>
    <col min="9" max="9" width="13.28515625" customWidth="1"/>
    <col min="10" max="10" width="9.7109375" bestFit="1" customWidth="1"/>
    <col min="11" max="11" width="9.85546875" bestFit="1" customWidth="1"/>
    <col min="12" max="14" width="9.28515625" bestFit="1" customWidth="1"/>
  </cols>
  <sheetData>
    <row r="3" spans="1:14" ht="15" customHeight="1" x14ac:dyDescent="0.25">
      <c r="A3" s="28"/>
      <c r="B3" s="143" t="s">
        <v>9</v>
      </c>
      <c r="C3" s="143"/>
      <c r="D3" s="143"/>
      <c r="E3" s="143"/>
      <c r="F3" s="143"/>
      <c r="G3" s="143"/>
      <c r="H3" s="143"/>
      <c r="I3" s="143"/>
      <c r="J3" s="143"/>
      <c r="K3" s="143"/>
      <c r="L3" s="143"/>
      <c r="M3" s="143"/>
      <c r="N3" s="143"/>
    </row>
    <row r="4" spans="1:14" x14ac:dyDescent="0.25">
      <c r="A4" s="28"/>
      <c r="B4" s="143"/>
      <c r="C4" s="143"/>
      <c r="D4" s="143"/>
      <c r="E4" s="143"/>
      <c r="F4" s="143"/>
      <c r="G4" s="143"/>
      <c r="H4" s="143"/>
      <c r="I4" s="143"/>
      <c r="J4" s="143"/>
      <c r="K4" s="143"/>
      <c r="L4" s="143"/>
      <c r="M4" s="143"/>
      <c r="N4" s="143"/>
    </row>
    <row r="5" spans="1:14" s="3" customFormat="1" ht="18" x14ac:dyDescent="0.25">
      <c r="A5" s="28"/>
      <c r="B5" s="144"/>
      <c r="C5" s="144"/>
      <c r="D5" s="144"/>
      <c r="E5" s="144"/>
      <c r="F5" s="144"/>
      <c r="G5" s="144"/>
      <c r="H5" s="144"/>
      <c r="I5" s="144"/>
      <c r="J5" s="144"/>
      <c r="K5" s="144"/>
      <c r="L5" s="144"/>
      <c r="M5" s="144"/>
      <c r="N5" s="144"/>
    </row>
    <row r="6" spans="1:14" ht="35.25" customHeight="1" thickBot="1" x14ac:dyDescent="0.3">
      <c r="A6" s="145" t="s">
        <v>64</v>
      </c>
      <c r="B6" s="145"/>
      <c r="C6" s="145"/>
      <c r="D6" s="145"/>
      <c r="E6" s="145"/>
      <c r="F6" s="145"/>
      <c r="G6" s="145"/>
      <c r="H6" s="145"/>
      <c r="I6" s="145"/>
      <c r="J6" s="145"/>
      <c r="K6" s="145"/>
      <c r="L6" s="145"/>
      <c r="M6" s="145"/>
      <c r="N6" s="145"/>
    </row>
    <row r="7" spans="1:14" ht="32.25" customHeight="1" x14ac:dyDescent="0.25">
      <c r="A7" s="30" t="s">
        <v>65</v>
      </c>
      <c r="B7" s="30" t="s">
        <v>66</v>
      </c>
      <c r="C7" s="146" t="s">
        <v>67</v>
      </c>
      <c r="D7" s="147"/>
      <c r="E7" s="31" t="s">
        <v>68</v>
      </c>
      <c r="F7" s="31" t="s">
        <v>69</v>
      </c>
      <c r="G7" s="31" t="s">
        <v>70</v>
      </c>
      <c r="H7" s="31" t="s">
        <v>71</v>
      </c>
      <c r="I7" s="31" t="s">
        <v>72</v>
      </c>
      <c r="J7" s="32" t="s">
        <v>73</v>
      </c>
      <c r="K7" s="32" t="s">
        <v>74</v>
      </c>
      <c r="L7" s="32" t="s">
        <v>59</v>
      </c>
      <c r="M7" s="32" t="s">
        <v>75</v>
      </c>
      <c r="N7" s="32" t="s">
        <v>76</v>
      </c>
    </row>
    <row r="8" spans="1:14" ht="94.5" x14ac:dyDescent="0.25">
      <c r="A8" s="33">
        <v>1</v>
      </c>
      <c r="B8" s="34" t="s">
        <v>77</v>
      </c>
      <c r="C8" s="35">
        <f>'Details WORK SHEET   '!H11</f>
        <v>490.5</v>
      </c>
      <c r="D8" s="33" t="s">
        <v>78</v>
      </c>
      <c r="E8" s="33"/>
      <c r="F8" s="33"/>
      <c r="G8" s="33"/>
      <c r="H8" s="33"/>
      <c r="I8" s="33"/>
      <c r="J8" s="36"/>
      <c r="K8" s="36"/>
      <c r="L8" s="37"/>
      <c r="M8" s="37"/>
      <c r="N8" s="37"/>
    </row>
    <row r="9" spans="1:14" s="40" customFormat="1" ht="77.25" customHeight="1" x14ac:dyDescent="0.25">
      <c r="A9" s="33">
        <v>2</v>
      </c>
      <c r="B9" s="38" t="s">
        <v>79</v>
      </c>
      <c r="C9" s="35">
        <f>'Details WORK SHEET   '!H19</f>
        <v>236.75</v>
      </c>
      <c r="D9" s="35" t="s">
        <v>80</v>
      </c>
      <c r="E9" s="35">
        <f>C9/100*6</f>
        <v>14.205000000000002</v>
      </c>
      <c r="F9" s="35">
        <f>C9*49/100</f>
        <v>116.00749999999999</v>
      </c>
      <c r="G9" s="35">
        <f>C9*98/100</f>
        <v>232.01499999999999</v>
      </c>
      <c r="H9" s="33"/>
      <c r="I9" s="33"/>
      <c r="J9" s="39"/>
      <c r="K9" s="39"/>
      <c r="L9" s="39"/>
      <c r="M9" s="39"/>
      <c r="N9" s="39"/>
    </row>
    <row r="10" spans="1:14" s="40" customFormat="1" ht="41.25" customHeight="1" x14ac:dyDescent="0.25">
      <c r="A10" s="33">
        <v>3</v>
      </c>
      <c r="B10" s="41" t="s">
        <v>81</v>
      </c>
      <c r="C10" s="35">
        <f>'Details WORK SHEET   '!H59</f>
        <v>1116.75</v>
      </c>
      <c r="D10" s="35" t="s">
        <v>80</v>
      </c>
      <c r="E10" s="35">
        <f>C10/100*3</f>
        <v>33.502499999999998</v>
      </c>
      <c r="F10" s="35">
        <f>C10*25.67/100</f>
        <v>286.66972500000003</v>
      </c>
      <c r="G10" s="33">
        <f>C10/100</f>
        <v>11.1675</v>
      </c>
      <c r="H10" s="35"/>
      <c r="I10" s="33">
        <f>C10*13.5</f>
        <v>15076.125</v>
      </c>
      <c r="J10" s="39"/>
      <c r="K10" s="39"/>
      <c r="L10" s="39"/>
      <c r="M10" s="39"/>
      <c r="N10" s="39"/>
    </row>
    <row r="11" spans="1:14" ht="190.5" customHeight="1" x14ac:dyDescent="0.25">
      <c r="A11" s="33">
        <v>4</v>
      </c>
      <c r="B11" s="42" t="s">
        <v>18</v>
      </c>
      <c r="C11" s="35">
        <f>'Details WORK SHEET   '!H26</f>
        <v>206.87649999999999</v>
      </c>
      <c r="D11" s="35" t="s">
        <v>80</v>
      </c>
      <c r="E11" s="35">
        <f>C11/100*17</f>
        <v>35.169004999999999</v>
      </c>
      <c r="F11" s="35">
        <f>C11/100*44</f>
        <v>91.025660000000002</v>
      </c>
      <c r="G11" s="33"/>
      <c r="H11" s="33">
        <f>C11/100*88</f>
        <v>182.05132</v>
      </c>
      <c r="I11" s="33"/>
      <c r="J11" s="37"/>
      <c r="K11" s="37"/>
      <c r="L11" s="37"/>
      <c r="M11" s="37"/>
      <c r="N11" s="37"/>
    </row>
    <row r="12" spans="1:14" ht="75.75" customHeight="1" x14ac:dyDescent="0.25">
      <c r="A12" s="33">
        <v>5</v>
      </c>
      <c r="B12" s="42" t="s">
        <v>20</v>
      </c>
      <c r="C12" s="35">
        <f>'Details WORK SHEET   '!H31</f>
        <v>516.18457417410707</v>
      </c>
      <c r="D12" s="35" t="s">
        <v>82</v>
      </c>
      <c r="E12" s="35"/>
      <c r="F12" s="35"/>
      <c r="G12" s="35"/>
      <c r="H12" s="35"/>
      <c r="I12" s="33"/>
      <c r="J12" s="43">
        <f>C12</f>
        <v>516.18457417410707</v>
      </c>
      <c r="K12" s="37"/>
      <c r="L12" s="37"/>
      <c r="M12" s="37"/>
      <c r="N12" s="37"/>
    </row>
    <row r="13" spans="1:14" ht="57.75" customHeight="1" x14ac:dyDescent="0.25">
      <c r="A13" s="33">
        <v>6</v>
      </c>
      <c r="B13" s="44" t="s">
        <v>17</v>
      </c>
      <c r="C13" s="35">
        <f>'Details WORK SHEET   '!H35</f>
        <v>1680</v>
      </c>
      <c r="D13" s="35" t="s">
        <v>80</v>
      </c>
      <c r="E13" s="35"/>
      <c r="F13" s="35"/>
      <c r="G13" s="35"/>
      <c r="H13" s="35"/>
      <c r="I13" s="33"/>
      <c r="J13" s="37"/>
      <c r="K13" s="43">
        <f>C13</f>
        <v>1680</v>
      </c>
      <c r="L13" s="37"/>
      <c r="M13" s="37"/>
      <c r="N13" s="37"/>
    </row>
    <row r="14" spans="1:14" ht="63" x14ac:dyDescent="0.25">
      <c r="A14" s="33">
        <v>7</v>
      </c>
      <c r="B14" s="42" t="s">
        <v>25</v>
      </c>
      <c r="C14" s="35">
        <v>0</v>
      </c>
      <c r="D14" s="35" t="s">
        <v>80</v>
      </c>
      <c r="E14" s="35">
        <f>C14*2.4/100</f>
        <v>0</v>
      </c>
      <c r="F14" s="35">
        <f>C14*25.67/100</f>
        <v>0</v>
      </c>
      <c r="G14" s="33"/>
      <c r="H14" s="35"/>
      <c r="I14" s="33">
        <f>C14*13.5</f>
        <v>0</v>
      </c>
      <c r="J14" s="37"/>
      <c r="K14" s="37"/>
      <c r="L14" s="37"/>
      <c r="M14" s="37"/>
      <c r="N14" s="37"/>
    </row>
    <row r="15" spans="1:14" ht="70.5" customHeight="1" x14ac:dyDescent="0.25">
      <c r="A15" s="33">
        <v>8</v>
      </c>
      <c r="B15" s="42" t="s">
        <v>32</v>
      </c>
      <c r="C15" s="35">
        <f>'Details WORK SHEET   '!H77</f>
        <v>10</v>
      </c>
      <c r="D15" s="35"/>
      <c r="E15" s="35"/>
      <c r="F15" s="35"/>
      <c r="G15" s="35"/>
      <c r="H15" s="35"/>
      <c r="I15" s="33"/>
      <c r="J15" s="37"/>
      <c r="K15" s="37"/>
      <c r="L15" s="37"/>
      <c r="M15" s="37"/>
      <c r="N15" s="37"/>
    </row>
    <row r="16" spans="1:14" ht="82.5" customHeight="1" x14ac:dyDescent="0.25">
      <c r="A16" s="33">
        <v>9</v>
      </c>
      <c r="B16" s="42" t="s">
        <v>33</v>
      </c>
      <c r="C16" s="35"/>
      <c r="D16" s="35"/>
      <c r="E16" s="35"/>
      <c r="F16" s="35"/>
      <c r="G16" s="35"/>
      <c r="H16" s="35"/>
      <c r="I16" s="33"/>
      <c r="J16" s="37"/>
      <c r="K16" s="37"/>
      <c r="L16" s="37"/>
      <c r="M16" s="37"/>
      <c r="N16" s="37"/>
    </row>
    <row r="17" spans="1:14" ht="82.5" customHeight="1" x14ac:dyDescent="0.25">
      <c r="A17" s="33"/>
      <c r="B17" s="42" t="str">
        <f>'Details WORK SHEET   '!B60</f>
        <v>First class tile roofing consisting of 4" earth and 1" mud plaster with gobri leeping over 1/2" thick CS plaster 1:6 with 34 lbs of hot bitumen coating , sand blinded provided over 2 layers of tiles 12" x 6" x 1 1/4" laid in 1:6 CS with 1/2" thick sandwiched layer of 1:6 cement pointing underside of tiles complete including curing etc (S.Item No:2 P-32)</v>
      </c>
      <c r="C17" s="35">
        <f>'Details WORK SHEET   '!H63</f>
        <v>793.25</v>
      </c>
      <c r="D17" s="35" t="s">
        <v>31</v>
      </c>
      <c r="E17" s="35"/>
      <c r="F17" s="35"/>
      <c r="G17" s="35"/>
      <c r="H17" s="35"/>
      <c r="I17" s="33"/>
      <c r="J17" s="37"/>
      <c r="K17" s="37"/>
      <c r="L17" s="37">
        <f>C17*2</f>
        <v>1586.5</v>
      </c>
      <c r="M17" s="37"/>
      <c r="N17" s="37"/>
    </row>
    <row r="18" spans="1:14" ht="82.5" customHeight="1" x14ac:dyDescent="0.25">
      <c r="A18" s="33"/>
      <c r="B18" s="42" t="str">
        <f>'Details WORK SHEET   '!B65</f>
        <v>Guarder 4''x8'' per foot 2.5 KG</v>
      </c>
      <c r="C18" s="35">
        <f>'Details WORK SHEET   '!H67</f>
        <v>132</v>
      </c>
      <c r="D18" s="35" t="s">
        <v>13</v>
      </c>
      <c r="E18" s="35"/>
      <c r="F18" s="35"/>
      <c r="G18" s="35"/>
      <c r="H18" s="35"/>
      <c r="I18" s="33"/>
      <c r="J18" s="37"/>
      <c r="K18" s="37"/>
      <c r="L18" s="37"/>
      <c r="M18" s="43">
        <f>C18</f>
        <v>132</v>
      </c>
      <c r="N18" s="37"/>
    </row>
    <row r="19" spans="1:14" ht="82.5" customHeight="1" x14ac:dyDescent="0.25">
      <c r="A19" s="33"/>
      <c r="B19" s="42" t="str">
        <f>'Details WORK SHEET   '!B68</f>
        <v xml:space="preserve"> 2" x 2" T Iron @ 1' c /c  in shorter direction</v>
      </c>
      <c r="C19" s="35">
        <f>'Details WORK SHEET   '!H71</f>
        <v>692.5</v>
      </c>
      <c r="D19" s="35" t="s">
        <v>13</v>
      </c>
      <c r="E19" s="35"/>
      <c r="F19" s="35"/>
      <c r="G19" s="35"/>
      <c r="H19" s="35"/>
      <c r="I19" s="33"/>
      <c r="J19" s="37"/>
      <c r="K19" s="37"/>
      <c r="L19" s="37"/>
      <c r="M19" s="37"/>
      <c r="N19" s="43">
        <f>C19</f>
        <v>692.5</v>
      </c>
    </row>
    <row r="20" spans="1:14" ht="57.75" customHeight="1" x14ac:dyDescent="0.25">
      <c r="A20" s="33">
        <v>10</v>
      </c>
      <c r="B20" s="42" t="s">
        <v>34</v>
      </c>
      <c r="C20" s="35">
        <f>'Details WORK SHEET   '!H88</f>
        <v>1779</v>
      </c>
      <c r="D20" s="35"/>
      <c r="E20" s="35">
        <f>C20/100*1.5</f>
        <v>26.684999999999999</v>
      </c>
      <c r="F20" s="35">
        <f>C20/100*4</f>
        <v>71.16</v>
      </c>
      <c r="G20" s="35"/>
      <c r="H20" s="35"/>
      <c r="I20" s="33"/>
      <c r="J20" s="37"/>
      <c r="K20" s="37"/>
      <c r="L20" s="37"/>
      <c r="M20" s="37"/>
      <c r="N20" s="37"/>
    </row>
    <row r="21" spans="1:14" ht="57.75" customHeight="1" x14ac:dyDescent="0.25">
      <c r="A21" s="33">
        <v>11</v>
      </c>
      <c r="B21" s="42" t="s">
        <v>39</v>
      </c>
      <c r="C21" s="35"/>
      <c r="D21" s="35"/>
      <c r="E21" s="35">
        <f>C21/100*2</f>
        <v>0</v>
      </c>
      <c r="F21" s="35">
        <f>C21/100*4</f>
        <v>0</v>
      </c>
      <c r="G21" s="35"/>
      <c r="H21" s="35"/>
      <c r="I21" s="33"/>
      <c r="J21" s="37"/>
      <c r="K21" s="37"/>
      <c r="L21" s="37"/>
      <c r="M21" s="37"/>
      <c r="N21" s="37"/>
    </row>
    <row r="22" spans="1:14" ht="63" x14ac:dyDescent="0.25">
      <c r="A22" s="33">
        <v>12</v>
      </c>
      <c r="B22" s="42" t="s">
        <v>40</v>
      </c>
      <c r="C22" s="35">
        <f>'Details WORK SHEET   '!H92</f>
        <v>672</v>
      </c>
      <c r="D22" s="35"/>
      <c r="E22" s="35" t="s">
        <v>146</v>
      </c>
      <c r="F22" s="35">
        <f>C22/100*22</f>
        <v>147.84</v>
      </c>
      <c r="G22" s="35"/>
      <c r="H22" s="35">
        <f>C22/100*44</f>
        <v>295.68</v>
      </c>
      <c r="I22" s="33"/>
      <c r="J22" s="37"/>
      <c r="K22" s="37"/>
      <c r="L22" s="37"/>
      <c r="M22" s="37"/>
      <c r="N22" s="37"/>
    </row>
    <row r="23" spans="1:14" ht="57.75" customHeight="1" x14ac:dyDescent="0.25">
      <c r="A23" s="33">
        <v>13</v>
      </c>
      <c r="B23" s="42" t="s">
        <v>41</v>
      </c>
      <c r="C23" s="35">
        <f>'Details WORK SHEET   '!H95</f>
        <v>0</v>
      </c>
      <c r="D23" s="35"/>
      <c r="E23" s="35"/>
      <c r="F23" s="35"/>
      <c r="G23" s="35"/>
      <c r="H23" s="35"/>
      <c r="I23" s="33"/>
      <c r="J23" s="37"/>
      <c r="K23" s="37"/>
      <c r="L23" s="37"/>
      <c r="M23" s="37"/>
      <c r="N23" s="37"/>
    </row>
    <row r="24" spans="1:14" ht="57.75" customHeight="1" x14ac:dyDescent="0.25">
      <c r="A24" s="33">
        <v>14</v>
      </c>
      <c r="B24" s="42" t="s">
        <v>42</v>
      </c>
      <c r="C24" s="35">
        <f>C23</f>
        <v>0</v>
      </c>
      <c r="D24" s="35"/>
      <c r="E24" s="35"/>
      <c r="F24" s="35"/>
      <c r="G24" s="35"/>
      <c r="H24" s="35"/>
      <c r="I24" s="33"/>
      <c r="J24" s="37"/>
      <c r="K24" s="37"/>
      <c r="L24" s="37"/>
      <c r="M24" s="37"/>
      <c r="N24" s="37"/>
    </row>
    <row r="25" spans="1:14" ht="57.75" customHeight="1" x14ac:dyDescent="0.25">
      <c r="A25" s="33">
        <v>15</v>
      </c>
      <c r="B25" s="42" t="s">
        <v>43</v>
      </c>
      <c r="C25" s="35" t="str">
        <f>'Details WORK SHEET   '!H104</f>
        <v>Total</v>
      </c>
      <c r="D25" s="35"/>
      <c r="E25" s="35"/>
      <c r="F25" s="35"/>
      <c r="G25" s="35"/>
      <c r="H25" s="35"/>
      <c r="I25" s="33"/>
      <c r="J25" s="37"/>
      <c r="K25" s="37"/>
      <c r="L25" s="37"/>
      <c r="M25" s="37"/>
      <c r="N25" s="37"/>
    </row>
    <row r="26" spans="1:14" ht="57.75" customHeight="1" x14ac:dyDescent="0.25">
      <c r="A26" s="33">
        <v>16</v>
      </c>
      <c r="B26" s="42" t="s">
        <v>60</v>
      </c>
      <c r="C26" s="45"/>
      <c r="D26" s="45"/>
      <c r="E26" s="45"/>
      <c r="F26" s="45"/>
      <c r="G26" s="45"/>
      <c r="H26" s="45"/>
      <c r="I26" s="46"/>
      <c r="J26" s="37"/>
      <c r="K26" s="37"/>
      <c r="L26" s="37"/>
      <c r="M26" s="37"/>
      <c r="N26" s="37"/>
    </row>
    <row r="27" spans="1:14" ht="57.75" customHeight="1" x14ac:dyDescent="0.25">
      <c r="A27" s="33">
        <v>17</v>
      </c>
      <c r="B27" s="41"/>
      <c r="C27" s="45"/>
      <c r="D27" s="45"/>
      <c r="E27" s="45"/>
      <c r="F27" s="45"/>
      <c r="G27" s="45"/>
      <c r="H27" s="45"/>
      <c r="I27" s="46"/>
      <c r="J27" s="37"/>
      <c r="K27" s="37"/>
      <c r="L27" s="37"/>
      <c r="M27" s="37"/>
      <c r="N27" s="37"/>
    </row>
    <row r="28" spans="1:14" ht="18.75" customHeight="1" thickBot="1" x14ac:dyDescent="0.3">
      <c r="A28" s="148" t="s">
        <v>16</v>
      </c>
      <c r="B28" s="149"/>
      <c r="C28" s="150"/>
      <c r="D28" s="47"/>
      <c r="E28" s="48">
        <f>SUM(E8:E27)</f>
        <v>109.561505</v>
      </c>
      <c r="F28" s="48">
        <f>SUM(F8:F27)</f>
        <v>712.70288500000004</v>
      </c>
      <c r="G28" s="48">
        <f t="shared" ref="G28:N28" si="0">SUM(G8:G27)</f>
        <v>243.18249999999998</v>
      </c>
      <c r="H28" s="48">
        <f t="shared" si="0"/>
        <v>477.73131999999998</v>
      </c>
      <c r="I28" s="48">
        <f>SUM(I8:I27)</f>
        <v>15076.125</v>
      </c>
      <c r="J28" s="48">
        <f t="shared" si="0"/>
        <v>516.18457417410707</v>
      </c>
      <c r="K28" s="48">
        <f t="shared" si="0"/>
        <v>1680</v>
      </c>
      <c r="L28" s="48">
        <f t="shared" si="0"/>
        <v>1586.5</v>
      </c>
      <c r="M28" s="48">
        <f t="shared" si="0"/>
        <v>132</v>
      </c>
      <c r="N28" s="48">
        <f t="shared" si="0"/>
        <v>692.5</v>
      </c>
    </row>
    <row r="30" spans="1:14" ht="3.75" customHeight="1" x14ac:dyDescent="0.25">
      <c r="B30" s="151"/>
      <c r="C30" s="151"/>
    </row>
    <row r="31" spans="1:14" ht="15" customHeight="1" x14ac:dyDescent="0.25">
      <c r="B31" s="142"/>
      <c r="C31" s="142"/>
      <c r="D31" s="29"/>
    </row>
  </sheetData>
  <mergeCells count="7">
    <mergeCell ref="B31:C31"/>
    <mergeCell ref="B3:N4"/>
    <mergeCell ref="B5:N5"/>
    <mergeCell ref="A6:N6"/>
    <mergeCell ref="C7:D7"/>
    <mergeCell ref="A28:C28"/>
    <mergeCell ref="B30:C30"/>
  </mergeCells>
  <pageMargins left="0.7" right="0.7" top="0.75" bottom="0.75" header="0.3" footer="0.3"/>
  <pageSetup paperSize="9" scale="4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Summary Materal &amp; labour all  </vt:lpstr>
      <vt:lpstr>Details WORK SHEET   </vt:lpstr>
      <vt:lpstr>Material  </vt:lpstr>
      <vt:lpstr>'Details WORK SHEET   '!Print_Area</vt:lpstr>
      <vt:lpstr>'Material  '!Print_Area</vt:lpstr>
      <vt:lpstr>'Summary Materal &amp; labour all  '!Print_Area</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IRC 1</dc:creator>
  <cp:lastModifiedBy>Umar Attiq</cp:lastModifiedBy>
  <cp:lastPrinted>2022-06-06T10:07:21Z</cp:lastPrinted>
  <dcterms:created xsi:type="dcterms:W3CDTF">2012-05-02T05:17:19Z</dcterms:created>
  <dcterms:modified xsi:type="dcterms:W3CDTF">2024-01-18T05:28:01Z</dcterms:modified>
</cp:coreProperties>
</file>